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88" yWindow="444" windowWidth="15204" windowHeight="7188" tabRatio="615" activeTab="2"/>
  </bookViews>
  <sheets>
    <sheet name="Kullanım" sheetId="11" r:id="rId1"/>
    <sheet name="DersYükü" sheetId="10" r:id="rId2"/>
    <sheet name="Ek Ders" sheetId="4" r:id="rId3"/>
    <sheet name="DersProg" sheetId="6" r:id="rId4"/>
    <sheet name="Sınav Ücret" sheetId="13" r:id="rId5"/>
    <sheet name="Birimler" sheetId="9" r:id="rId6"/>
  </sheets>
  <definedNames>
    <definedName name="ders1">DersYükü!$A$14:$S$28</definedName>
    <definedName name="ders2">DersYükü!$A$30:$S$35</definedName>
    <definedName name="derssec" localSheetId="4">DersYükü!#REF!</definedName>
    <definedName name="derssec">DersYükü!#REF!</definedName>
    <definedName name="_xlnm.Print_Area" localSheetId="3">DersProg!$A$1:$H$41</definedName>
    <definedName name="_xlnm.Print_Area" localSheetId="1">DersYükü!$A$200:$Y$264</definedName>
    <definedName name="_xlnm.Print_Area" localSheetId="2">'Ek Ders'!$A$139:$AV$207</definedName>
    <definedName name="_xlnm.Print_Area" localSheetId="4">'Sınav Ücret'!$A$1:$AB$51</definedName>
  </definedNames>
  <calcPr calcId="145621" concurrentCalc="0"/>
</workbook>
</file>

<file path=xl/calcChain.xml><?xml version="1.0" encoding="utf-8"?>
<calcChain xmlns="http://schemas.openxmlformats.org/spreadsheetml/2006/main">
  <c r="B17" i="13" l="1"/>
  <c r="B201" i="10"/>
  <c r="C201" i="10"/>
  <c r="D201" i="10"/>
  <c r="E201" i="10"/>
  <c r="F201" i="10"/>
  <c r="G201" i="10"/>
  <c r="H201" i="10"/>
  <c r="I201" i="10"/>
  <c r="J201" i="10"/>
  <c r="K201" i="10"/>
  <c r="L201" i="10"/>
  <c r="M201" i="10"/>
  <c r="N201" i="10"/>
  <c r="O201" i="10"/>
  <c r="P201" i="10"/>
  <c r="Q201" i="10"/>
  <c r="R201" i="10"/>
  <c r="S201" i="10"/>
  <c r="T201" i="10"/>
  <c r="U201" i="10"/>
  <c r="V201" i="10"/>
  <c r="W201" i="10"/>
  <c r="X201" i="10"/>
  <c r="Y201" i="10"/>
  <c r="A202"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A203"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A204"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A205"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A206"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A207"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A208"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A209"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Y209" i="10"/>
  <c r="A210"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A211"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Y211" i="10"/>
  <c r="A212"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A213"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A214"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A215"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Y215" i="10"/>
  <c r="A216"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A217"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Y217" i="10"/>
  <c r="A218"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A21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A22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A221"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A222"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A223"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A224"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A225"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Y225" i="10"/>
  <c r="A226"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A227"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A228"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A229"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A230"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Y230" i="10"/>
  <c r="A231"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A232"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A233" i="10"/>
  <c r="B233" i="10"/>
  <c r="C233" i="10"/>
  <c r="D233" i="10"/>
  <c r="E233" i="10"/>
  <c r="F233" i="10"/>
  <c r="G233" i="10"/>
  <c r="H233" i="10"/>
  <c r="I233" i="10"/>
  <c r="J233" i="10"/>
  <c r="K233" i="10"/>
  <c r="L233" i="10"/>
  <c r="M233" i="10"/>
  <c r="N233" i="10"/>
  <c r="O233" i="10"/>
  <c r="P233" i="10"/>
  <c r="Q233" i="10"/>
  <c r="R233" i="10"/>
  <c r="S233" i="10"/>
  <c r="U233" i="10"/>
  <c r="W233" i="10"/>
  <c r="X233" i="10"/>
  <c r="Y233" i="10"/>
  <c r="A234" i="10"/>
  <c r="B234" i="10"/>
  <c r="C234" i="10"/>
  <c r="D234" i="10"/>
  <c r="E234" i="10"/>
  <c r="F234" i="10"/>
  <c r="G234" i="10"/>
  <c r="H234" i="10"/>
  <c r="I234" i="10"/>
  <c r="J234" i="10"/>
  <c r="K234" i="10"/>
  <c r="L234" i="10"/>
  <c r="M234" i="10"/>
  <c r="N234" i="10"/>
  <c r="O234" i="10"/>
  <c r="P234" i="10"/>
  <c r="Q234" i="10"/>
  <c r="R234" i="10"/>
  <c r="S234" i="10"/>
  <c r="U234" i="10"/>
  <c r="W234" i="10"/>
  <c r="X234" i="10"/>
  <c r="Y234" i="10"/>
  <c r="A235"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A236"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A237"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A238"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A239"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A240"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A241"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Y241" i="10"/>
  <c r="A24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A243"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A244"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A245"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Y245" i="10"/>
  <c r="A246"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A247"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A248"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A249"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A250"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Y250" i="10"/>
  <c r="A251"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A252"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A253"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Y253" i="10"/>
  <c r="A254"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A255" i="10"/>
  <c r="B255" i="10"/>
  <c r="C255" i="10"/>
  <c r="D255" i="10"/>
  <c r="E255" i="10"/>
  <c r="R255" i="10"/>
  <c r="S255" i="10"/>
  <c r="V255" i="10"/>
  <c r="W255" i="10"/>
  <c r="A256" i="10"/>
  <c r="B256" i="10"/>
  <c r="C256" i="10"/>
  <c r="D256" i="10"/>
  <c r="E256" i="10"/>
  <c r="P256" i="10"/>
  <c r="Q256" i="10"/>
  <c r="T256" i="10"/>
  <c r="U256" i="10"/>
  <c r="A257" i="10"/>
  <c r="B257" i="10"/>
  <c r="C257" i="10"/>
  <c r="D257" i="10"/>
  <c r="E257" i="10"/>
  <c r="Y257" i="10"/>
  <c r="A258"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A259"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A260" i="10"/>
  <c r="B260" i="10"/>
  <c r="C260" i="10"/>
  <c r="D260" i="10"/>
  <c r="E260" i="10"/>
  <c r="G260" i="10"/>
  <c r="H260" i="10"/>
  <c r="I260" i="10"/>
  <c r="J260" i="10"/>
  <c r="K260" i="10"/>
  <c r="L260" i="10"/>
  <c r="M260" i="10"/>
  <c r="N260" i="10"/>
  <c r="O260" i="10"/>
  <c r="P260" i="10"/>
  <c r="Q260" i="10"/>
  <c r="R260" i="10"/>
  <c r="T260" i="10"/>
  <c r="U260" i="10"/>
  <c r="V260" i="10"/>
  <c r="W260" i="10"/>
  <c r="X260" i="10"/>
  <c r="Y260" i="10"/>
  <c r="A261"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A262"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A263" i="10"/>
  <c r="B263" i="10"/>
  <c r="C263" i="10"/>
  <c r="D263" i="10"/>
  <c r="E263" i="10"/>
  <c r="G263" i="10"/>
  <c r="H263" i="10"/>
  <c r="I263" i="10"/>
  <c r="J263" i="10"/>
  <c r="K263" i="10"/>
  <c r="L263" i="10"/>
  <c r="M263" i="10"/>
  <c r="N263" i="10"/>
  <c r="O263" i="10"/>
  <c r="P263" i="10"/>
  <c r="Q263" i="10"/>
  <c r="R263" i="10"/>
  <c r="T263" i="10"/>
  <c r="U263" i="10"/>
  <c r="V263" i="10"/>
  <c r="W263" i="10"/>
  <c r="X263" i="10"/>
  <c r="Y263" i="10"/>
  <c r="A26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A26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A26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B200" i="10"/>
  <c r="D200" i="10"/>
  <c r="E200" i="10"/>
  <c r="F200" i="10"/>
  <c r="G200" i="10"/>
  <c r="H200" i="10"/>
  <c r="I200" i="10"/>
  <c r="J200" i="10"/>
  <c r="K200" i="10"/>
  <c r="L200" i="10"/>
  <c r="M200" i="10"/>
  <c r="N200" i="10"/>
  <c r="O200" i="10"/>
  <c r="P200" i="10"/>
  <c r="Q200" i="10"/>
  <c r="R200" i="10"/>
  <c r="S200" i="10"/>
  <c r="T200" i="10"/>
  <c r="U200" i="10"/>
  <c r="V200" i="10"/>
  <c r="W200" i="10"/>
  <c r="X200" i="10"/>
  <c r="Y200" i="10"/>
  <c r="A200" i="10"/>
  <c r="X154" i="4"/>
  <c r="Y154" i="4"/>
  <c r="Z154" i="4"/>
  <c r="AA154" i="4"/>
  <c r="AB154" i="4"/>
  <c r="A140"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141" i="4"/>
  <c r="B141" i="4"/>
  <c r="C141" i="4"/>
  <c r="D141" i="4"/>
  <c r="E141" i="4"/>
  <c r="F141" i="4"/>
  <c r="G141" i="4"/>
  <c r="H141" i="4"/>
  <c r="I141" i="4"/>
  <c r="J141" i="4"/>
  <c r="K141" i="4"/>
  <c r="L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N141" i="4"/>
  <c r="AO141" i="4"/>
  <c r="AP141" i="4"/>
  <c r="AQ141" i="4"/>
  <c r="AR141" i="4"/>
  <c r="AS141" i="4"/>
  <c r="AT141" i="4"/>
  <c r="AU141" i="4"/>
  <c r="AV141" i="4"/>
  <c r="A142" i="4"/>
  <c r="B142" i="4"/>
  <c r="C142" i="4"/>
  <c r="D142" i="4"/>
  <c r="E142" i="4"/>
  <c r="F142" i="4"/>
  <c r="G142" i="4"/>
  <c r="H142" i="4"/>
  <c r="I142" i="4"/>
  <c r="J142" i="4"/>
  <c r="K142" i="4"/>
  <c r="L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N142" i="4"/>
  <c r="AO142" i="4"/>
  <c r="AP142" i="4"/>
  <c r="AQ142" i="4"/>
  <c r="AR142" i="4"/>
  <c r="AS142" i="4"/>
  <c r="AT142" i="4"/>
  <c r="AU142" i="4"/>
  <c r="AV142" i="4"/>
  <c r="A143" i="4"/>
  <c r="B143" i="4"/>
  <c r="C143" i="4"/>
  <c r="D143" i="4"/>
  <c r="E143" i="4"/>
  <c r="F143" i="4"/>
  <c r="G143" i="4"/>
  <c r="H143" i="4"/>
  <c r="I143" i="4"/>
  <c r="J143" i="4"/>
  <c r="K143" i="4"/>
  <c r="L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144" i="4"/>
  <c r="B144" i="4"/>
  <c r="C144" i="4"/>
  <c r="D144" i="4"/>
  <c r="E144" i="4"/>
  <c r="F144" i="4"/>
  <c r="G144" i="4"/>
  <c r="H144" i="4"/>
  <c r="I144" i="4"/>
  <c r="J144" i="4"/>
  <c r="K144" i="4"/>
  <c r="L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145" i="4"/>
  <c r="B145" i="4"/>
  <c r="C145"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146"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147" i="4"/>
  <c r="B147" i="4"/>
  <c r="C147" i="4"/>
  <c r="D147" i="4"/>
  <c r="E147" i="4"/>
  <c r="F147" i="4"/>
  <c r="G147" i="4"/>
  <c r="H147" i="4"/>
  <c r="I147" i="4"/>
  <c r="K147" i="4"/>
  <c r="L147" i="4"/>
  <c r="M147" i="4"/>
  <c r="N147" i="4"/>
  <c r="O147" i="4"/>
  <c r="P147" i="4"/>
  <c r="Q147" i="4"/>
  <c r="R147" i="4"/>
  <c r="T147" i="4"/>
  <c r="U147" i="4"/>
  <c r="V147" i="4"/>
  <c r="W147" i="4"/>
  <c r="X147" i="4"/>
  <c r="Y147" i="4"/>
  <c r="Z147" i="4"/>
  <c r="AA147" i="4"/>
  <c r="AC147" i="4"/>
  <c r="AD147" i="4"/>
  <c r="AE147" i="4"/>
  <c r="AF147" i="4"/>
  <c r="AG147" i="4"/>
  <c r="AH147" i="4"/>
  <c r="AI147" i="4"/>
  <c r="AJ147" i="4"/>
  <c r="AL147" i="4"/>
  <c r="AM147" i="4"/>
  <c r="AN147" i="4"/>
  <c r="AO147" i="4"/>
  <c r="AP147" i="4"/>
  <c r="AQ147" i="4"/>
  <c r="AR147" i="4"/>
  <c r="AS147" i="4"/>
  <c r="AU147" i="4"/>
  <c r="AV147" i="4"/>
  <c r="A148"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149" i="4"/>
  <c r="AV149" i="4"/>
  <c r="A150" i="4"/>
  <c r="J150" i="4"/>
  <c r="S150" i="4"/>
  <c r="AB150" i="4"/>
  <c r="AK150" i="4"/>
  <c r="AT150" i="4"/>
  <c r="AU150" i="4"/>
  <c r="AV150" i="4"/>
  <c r="A151"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152"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153" i="4"/>
  <c r="B153" i="4"/>
  <c r="C153"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154" i="4"/>
  <c r="C154" i="4"/>
  <c r="D154" i="4"/>
  <c r="E154" i="4"/>
  <c r="F154" i="4"/>
  <c r="G154" i="4"/>
  <c r="H154" i="4"/>
  <c r="I154" i="4"/>
  <c r="J154" i="4"/>
  <c r="K154" i="4"/>
  <c r="M154" i="4"/>
  <c r="N154" i="4"/>
  <c r="O154" i="4"/>
  <c r="R154" i="4"/>
  <c r="U154" i="4"/>
  <c r="W154" i="4"/>
  <c r="AC154" i="4"/>
  <c r="AD154" i="4"/>
  <c r="AE154" i="4"/>
  <c r="AF154" i="4"/>
  <c r="AG154" i="4"/>
  <c r="AH154" i="4"/>
  <c r="AI154" i="4"/>
  <c r="AJ154" i="4"/>
  <c r="AK154" i="4"/>
  <c r="AL154" i="4"/>
  <c r="AM154" i="4"/>
  <c r="AN154" i="4"/>
  <c r="AO154" i="4"/>
  <c r="AP154" i="4"/>
  <c r="AQ154" i="4"/>
  <c r="AR154" i="4"/>
  <c r="AS154" i="4"/>
  <c r="AT154" i="4"/>
  <c r="AU154" i="4"/>
  <c r="AV154" i="4"/>
  <c r="A155" i="4"/>
  <c r="C155" i="4"/>
  <c r="D155" i="4"/>
  <c r="E155" i="4"/>
  <c r="F155" i="4"/>
  <c r="G155" i="4"/>
  <c r="H155" i="4"/>
  <c r="I155" i="4"/>
  <c r="J155" i="4"/>
  <c r="K155" i="4"/>
  <c r="M155" i="4"/>
  <c r="N155" i="4"/>
  <c r="O155" i="4"/>
  <c r="R155" i="4"/>
  <c r="U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156" i="4"/>
  <c r="C156" i="4"/>
  <c r="D156" i="4"/>
  <c r="E156" i="4"/>
  <c r="F156" i="4"/>
  <c r="G156" i="4"/>
  <c r="H156" i="4"/>
  <c r="I156" i="4"/>
  <c r="J156" i="4"/>
  <c r="K156" i="4"/>
  <c r="M156" i="4"/>
  <c r="N156" i="4"/>
  <c r="O156" i="4"/>
  <c r="R156" i="4"/>
  <c r="U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157" i="4"/>
  <c r="C157" i="4"/>
  <c r="D157" i="4"/>
  <c r="E157" i="4"/>
  <c r="F157" i="4"/>
  <c r="G157" i="4"/>
  <c r="H157" i="4"/>
  <c r="I157" i="4"/>
  <c r="J157" i="4"/>
  <c r="K157" i="4"/>
  <c r="M157" i="4"/>
  <c r="N157" i="4"/>
  <c r="O157" i="4"/>
  <c r="R157" i="4"/>
  <c r="U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158" i="4"/>
  <c r="C158" i="4"/>
  <c r="D158" i="4"/>
  <c r="E158" i="4"/>
  <c r="F158" i="4"/>
  <c r="G158" i="4"/>
  <c r="H158" i="4"/>
  <c r="I158" i="4"/>
  <c r="J158" i="4"/>
  <c r="K158" i="4"/>
  <c r="M158" i="4"/>
  <c r="N158" i="4"/>
  <c r="O158" i="4"/>
  <c r="R158" i="4"/>
  <c r="U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159" i="4"/>
  <c r="C159" i="4"/>
  <c r="D159" i="4"/>
  <c r="E159" i="4"/>
  <c r="F159" i="4"/>
  <c r="G159" i="4"/>
  <c r="H159" i="4"/>
  <c r="I159" i="4"/>
  <c r="J159" i="4"/>
  <c r="K159" i="4"/>
  <c r="M159" i="4"/>
  <c r="N159" i="4"/>
  <c r="O159" i="4"/>
  <c r="R159" i="4"/>
  <c r="U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160" i="4"/>
  <c r="C160" i="4"/>
  <c r="D160" i="4"/>
  <c r="E160" i="4"/>
  <c r="F160" i="4"/>
  <c r="G160" i="4"/>
  <c r="H160" i="4"/>
  <c r="I160" i="4"/>
  <c r="J160" i="4"/>
  <c r="K160" i="4"/>
  <c r="M160" i="4"/>
  <c r="N160" i="4"/>
  <c r="O160" i="4"/>
  <c r="R160" i="4"/>
  <c r="U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161" i="4"/>
  <c r="C161" i="4"/>
  <c r="D161" i="4"/>
  <c r="E161" i="4"/>
  <c r="F161" i="4"/>
  <c r="G161" i="4"/>
  <c r="H161" i="4"/>
  <c r="I161" i="4"/>
  <c r="J161" i="4"/>
  <c r="K161" i="4"/>
  <c r="M161" i="4"/>
  <c r="N161" i="4"/>
  <c r="O161" i="4"/>
  <c r="R161" i="4"/>
  <c r="U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162" i="4"/>
  <c r="C162" i="4"/>
  <c r="D162" i="4"/>
  <c r="E162" i="4"/>
  <c r="F162" i="4"/>
  <c r="G162" i="4"/>
  <c r="H162" i="4"/>
  <c r="I162" i="4"/>
  <c r="J162" i="4"/>
  <c r="K162" i="4"/>
  <c r="M162" i="4"/>
  <c r="N162" i="4"/>
  <c r="O162" i="4"/>
  <c r="R162" i="4"/>
  <c r="U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163" i="4"/>
  <c r="C163" i="4"/>
  <c r="D163" i="4"/>
  <c r="E163" i="4"/>
  <c r="F163" i="4"/>
  <c r="G163" i="4"/>
  <c r="H163" i="4"/>
  <c r="I163" i="4"/>
  <c r="J163" i="4"/>
  <c r="K163" i="4"/>
  <c r="M163" i="4"/>
  <c r="N163" i="4"/>
  <c r="O163" i="4"/>
  <c r="R163" i="4"/>
  <c r="U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164" i="4"/>
  <c r="C164" i="4"/>
  <c r="D164" i="4"/>
  <c r="E164" i="4"/>
  <c r="F164" i="4"/>
  <c r="G164" i="4"/>
  <c r="H164" i="4"/>
  <c r="I164" i="4"/>
  <c r="J164" i="4"/>
  <c r="K164" i="4"/>
  <c r="M164" i="4"/>
  <c r="N164" i="4"/>
  <c r="O164" i="4"/>
  <c r="R164" i="4"/>
  <c r="U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165" i="4"/>
  <c r="C165" i="4"/>
  <c r="D165" i="4"/>
  <c r="E165" i="4"/>
  <c r="F165" i="4"/>
  <c r="G165" i="4"/>
  <c r="H165" i="4"/>
  <c r="I165" i="4"/>
  <c r="J165" i="4"/>
  <c r="K165" i="4"/>
  <c r="M165" i="4"/>
  <c r="N165" i="4"/>
  <c r="O165" i="4"/>
  <c r="R165" i="4"/>
  <c r="U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166" i="4"/>
  <c r="C166" i="4"/>
  <c r="D166" i="4"/>
  <c r="E166" i="4"/>
  <c r="F166" i="4"/>
  <c r="G166" i="4"/>
  <c r="H166" i="4"/>
  <c r="I166" i="4"/>
  <c r="J166" i="4"/>
  <c r="K166" i="4"/>
  <c r="M166" i="4"/>
  <c r="N166" i="4"/>
  <c r="O166" i="4"/>
  <c r="R166" i="4"/>
  <c r="U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167" i="4"/>
  <c r="C167" i="4"/>
  <c r="D167" i="4"/>
  <c r="E167" i="4"/>
  <c r="F167" i="4"/>
  <c r="G167" i="4"/>
  <c r="H167" i="4"/>
  <c r="I167" i="4"/>
  <c r="J167" i="4"/>
  <c r="K167" i="4"/>
  <c r="M167" i="4"/>
  <c r="N167" i="4"/>
  <c r="O167" i="4"/>
  <c r="R167" i="4"/>
  <c r="U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168" i="4"/>
  <c r="C168" i="4"/>
  <c r="D168" i="4"/>
  <c r="E168" i="4"/>
  <c r="F168" i="4"/>
  <c r="G168" i="4"/>
  <c r="H168" i="4"/>
  <c r="I168" i="4"/>
  <c r="J168" i="4"/>
  <c r="K168" i="4"/>
  <c r="M168" i="4"/>
  <c r="N168" i="4"/>
  <c r="O168" i="4"/>
  <c r="R168" i="4"/>
  <c r="U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169" i="4"/>
  <c r="B169" i="4"/>
  <c r="C169" i="4"/>
  <c r="D169" i="4"/>
  <c r="E169" i="4"/>
  <c r="F169" i="4"/>
  <c r="G169" i="4"/>
  <c r="H169" i="4"/>
  <c r="I169" i="4"/>
  <c r="J169" i="4"/>
  <c r="K169" i="4"/>
  <c r="L169" i="4"/>
  <c r="M169" i="4"/>
  <c r="N169" i="4"/>
  <c r="O169" i="4"/>
  <c r="P169" i="4"/>
  <c r="Q169" i="4"/>
  <c r="R169" i="4"/>
  <c r="S169" i="4"/>
  <c r="U169" i="4"/>
  <c r="V169" i="4"/>
  <c r="W169" i="4"/>
  <c r="Y169" i="4"/>
  <c r="Z169" i="4"/>
  <c r="AB169" i="4"/>
  <c r="AD169" i="4"/>
  <c r="AF169" i="4"/>
  <c r="AH169" i="4"/>
  <c r="AI169" i="4"/>
  <c r="AK169" i="4"/>
  <c r="AM169" i="4"/>
  <c r="AO169" i="4"/>
  <c r="AQ169" i="4"/>
  <c r="AR169" i="4"/>
  <c r="AT169" i="4"/>
  <c r="AU169" i="4"/>
  <c r="AV169" i="4"/>
  <c r="A170" i="4"/>
  <c r="B170" i="4"/>
  <c r="C170" i="4"/>
  <c r="D170" i="4"/>
  <c r="E170" i="4"/>
  <c r="F170" i="4"/>
  <c r="G170" i="4"/>
  <c r="H170" i="4"/>
  <c r="I170" i="4"/>
  <c r="J170" i="4"/>
  <c r="K170" i="4"/>
  <c r="L170" i="4"/>
  <c r="M170" i="4"/>
  <c r="N170" i="4"/>
  <c r="O170" i="4"/>
  <c r="P170" i="4"/>
  <c r="Q170" i="4"/>
  <c r="R170" i="4"/>
  <c r="S170" i="4"/>
  <c r="T170" i="4"/>
  <c r="U170" i="4"/>
  <c r="V170" i="4"/>
  <c r="W170" i="4"/>
  <c r="Y170" i="4"/>
  <c r="Z170" i="4"/>
  <c r="AA170" i="4"/>
  <c r="AB170" i="4"/>
  <c r="AD170" i="4"/>
  <c r="AE170" i="4"/>
  <c r="AF170" i="4"/>
  <c r="AH170" i="4"/>
  <c r="AI170" i="4"/>
  <c r="AJ170" i="4"/>
  <c r="AK170" i="4"/>
  <c r="AM170" i="4"/>
  <c r="AN170" i="4"/>
  <c r="AO170" i="4"/>
  <c r="AQ170" i="4"/>
  <c r="AR170" i="4"/>
  <c r="AS170" i="4"/>
  <c r="AT170" i="4"/>
  <c r="AV170" i="4"/>
  <c r="A171" i="4"/>
  <c r="B171" i="4"/>
  <c r="C171" i="4"/>
  <c r="D171" i="4"/>
  <c r="E171" i="4"/>
  <c r="F171" i="4"/>
  <c r="G171" i="4"/>
  <c r="H171" i="4"/>
  <c r="I171" i="4"/>
  <c r="J171" i="4"/>
  <c r="K171" i="4"/>
  <c r="L171" i="4"/>
  <c r="M171" i="4"/>
  <c r="N171" i="4"/>
  <c r="O171" i="4"/>
  <c r="P171" i="4"/>
  <c r="Q171" i="4"/>
  <c r="R171" i="4"/>
  <c r="S171" i="4"/>
  <c r="T171" i="4"/>
  <c r="U171" i="4"/>
  <c r="V171" i="4"/>
  <c r="W171" i="4"/>
  <c r="Y171" i="4"/>
  <c r="Z171" i="4"/>
  <c r="AA171" i="4"/>
  <c r="AB171" i="4"/>
  <c r="AD171" i="4"/>
  <c r="AE171" i="4"/>
  <c r="AF171" i="4"/>
  <c r="AH171" i="4"/>
  <c r="AI171" i="4"/>
  <c r="AJ171" i="4"/>
  <c r="AK171" i="4"/>
  <c r="AM171" i="4"/>
  <c r="AN171" i="4"/>
  <c r="AO171" i="4"/>
  <c r="AQ171" i="4"/>
  <c r="AR171" i="4"/>
  <c r="AS171" i="4"/>
  <c r="AT171" i="4"/>
  <c r="AV171" i="4"/>
  <c r="A172" i="4"/>
  <c r="B172" i="4"/>
  <c r="C172" i="4"/>
  <c r="D172" i="4"/>
  <c r="E172" i="4"/>
  <c r="F172" i="4"/>
  <c r="G172" i="4"/>
  <c r="H172" i="4"/>
  <c r="I172" i="4"/>
  <c r="J172" i="4"/>
  <c r="K172" i="4"/>
  <c r="L172" i="4"/>
  <c r="M172" i="4"/>
  <c r="N172" i="4"/>
  <c r="O172" i="4"/>
  <c r="P172" i="4"/>
  <c r="Q172" i="4"/>
  <c r="R172" i="4"/>
  <c r="S172" i="4"/>
  <c r="T172" i="4"/>
  <c r="U172" i="4"/>
  <c r="V172" i="4"/>
  <c r="W172" i="4"/>
  <c r="Y172" i="4"/>
  <c r="Z172" i="4"/>
  <c r="AA172" i="4"/>
  <c r="AB172" i="4"/>
  <c r="AD172" i="4"/>
  <c r="AE172" i="4"/>
  <c r="AF172" i="4"/>
  <c r="AH172" i="4"/>
  <c r="AI172" i="4"/>
  <c r="AJ172" i="4"/>
  <c r="AK172" i="4"/>
  <c r="AM172" i="4"/>
  <c r="AN172" i="4"/>
  <c r="AO172" i="4"/>
  <c r="AQ172" i="4"/>
  <c r="AR172" i="4"/>
  <c r="AS172" i="4"/>
  <c r="AT172" i="4"/>
  <c r="AV172" i="4"/>
  <c r="A173" i="4"/>
  <c r="B173" i="4"/>
  <c r="C173" i="4"/>
  <c r="D173" i="4"/>
  <c r="E173" i="4"/>
  <c r="F173" i="4"/>
  <c r="G173" i="4"/>
  <c r="H173" i="4"/>
  <c r="I173" i="4"/>
  <c r="J173" i="4"/>
  <c r="K173" i="4"/>
  <c r="L173" i="4"/>
  <c r="M173" i="4"/>
  <c r="N173" i="4"/>
  <c r="O173" i="4"/>
  <c r="P173" i="4"/>
  <c r="Q173" i="4"/>
  <c r="R173" i="4"/>
  <c r="S173" i="4"/>
  <c r="T173" i="4"/>
  <c r="U173" i="4"/>
  <c r="V173" i="4"/>
  <c r="W173" i="4"/>
  <c r="Y173" i="4"/>
  <c r="Z173" i="4"/>
  <c r="AA173" i="4"/>
  <c r="AB173" i="4"/>
  <c r="AD173" i="4"/>
  <c r="AE173" i="4"/>
  <c r="AF173" i="4"/>
  <c r="AH173" i="4"/>
  <c r="AI173" i="4"/>
  <c r="AJ173" i="4"/>
  <c r="AK173" i="4"/>
  <c r="AM173" i="4"/>
  <c r="AN173" i="4"/>
  <c r="AO173" i="4"/>
  <c r="AQ173" i="4"/>
  <c r="AR173" i="4"/>
  <c r="AS173" i="4"/>
  <c r="AT173" i="4"/>
  <c r="AV173" i="4"/>
  <c r="A174" i="4"/>
  <c r="B174" i="4"/>
  <c r="C174" i="4"/>
  <c r="D174" i="4"/>
  <c r="E174" i="4"/>
  <c r="F174" i="4"/>
  <c r="G174" i="4"/>
  <c r="H174" i="4"/>
  <c r="I174" i="4"/>
  <c r="J174" i="4"/>
  <c r="K174" i="4"/>
  <c r="L174" i="4"/>
  <c r="M174" i="4"/>
  <c r="N174" i="4"/>
  <c r="O174" i="4"/>
  <c r="P174" i="4"/>
  <c r="Q174" i="4"/>
  <c r="R174" i="4"/>
  <c r="S174" i="4"/>
  <c r="T174" i="4"/>
  <c r="U174" i="4"/>
  <c r="V174" i="4"/>
  <c r="W174" i="4"/>
  <c r="Y174" i="4"/>
  <c r="Z174" i="4"/>
  <c r="AA174" i="4"/>
  <c r="AB174" i="4"/>
  <c r="AD174" i="4"/>
  <c r="AE174" i="4"/>
  <c r="AF174" i="4"/>
  <c r="AH174" i="4"/>
  <c r="AI174" i="4"/>
  <c r="AJ174" i="4"/>
  <c r="AK174" i="4"/>
  <c r="AM174" i="4"/>
  <c r="AN174" i="4"/>
  <c r="AO174" i="4"/>
  <c r="AQ174" i="4"/>
  <c r="AR174" i="4"/>
  <c r="AS174" i="4"/>
  <c r="AT174" i="4"/>
  <c r="AV174" i="4"/>
  <c r="A175" i="4"/>
  <c r="B175" i="4"/>
  <c r="C175" i="4"/>
  <c r="D175" i="4"/>
  <c r="E175" i="4"/>
  <c r="F175" i="4"/>
  <c r="G175" i="4"/>
  <c r="H175" i="4"/>
  <c r="I175" i="4"/>
  <c r="J175" i="4"/>
  <c r="K175" i="4"/>
  <c r="L175" i="4"/>
  <c r="M175" i="4"/>
  <c r="N175" i="4"/>
  <c r="O175" i="4"/>
  <c r="P175" i="4"/>
  <c r="Q175" i="4"/>
  <c r="R175" i="4"/>
  <c r="S175" i="4"/>
  <c r="T175" i="4"/>
  <c r="U175" i="4"/>
  <c r="V175" i="4"/>
  <c r="W175" i="4"/>
  <c r="Y175" i="4"/>
  <c r="Z175" i="4"/>
  <c r="AA175" i="4"/>
  <c r="AB175" i="4"/>
  <c r="AD175" i="4"/>
  <c r="AE175" i="4"/>
  <c r="AF175" i="4"/>
  <c r="AH175" i="4"/>
  <c r="AI175" i="4"/>
  <c r="AJ175" i="4"/>
  <c r="AK175" i="4"/>
  <c r="AM175" i="4"/>
  <c r="AN175" i="4"/>
  <c r="AO175" i="4"/>
  <c r="AQ175" i="4"/>
  <c r="AR175" i="4"/>
  <c r="AS175" i="4"/>
  <c r="AT175" i="4"/>
  <c r="AV175" i="4"/>
  <c r="A176"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177"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178"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179"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180" i="4"/>
  <c r="AV180" i="4"/>
  <c r="A181" i="4"/>
  <c r="J181" i="4"/>
  <c r="S181" i="4"/>
  <c r="AB181" i="4"/>
  <c r="AK181" i="4"/>
  <c r="AT181" i="4"/>
  <c r="AU181" i="4"/>
  <c r="AV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184" i="4"/>
  <c r="C184" i="4"/>
  <c r="D184" i="4"/>
  <c r="E184" i="4"/>
  <c r="F184" i="4"/>
  <c r="G184" i="4"/>
  <c r="H184" i="4"/>
  <c r="I184" i="4"/>
  <c r="J184" i="4"/>
  <c r="K184" i="4"/>
  <c r="M184" i="4"/>
  <c r="N184" i="4"/>
  <c r="O184" i="4"/>
  <c r="R184" i="4"/>
  <c r="U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185" i="4"/>
  <c r="C185" i="4"/>
  <c r="D185" i="4"/>
  <c r="E185" i="4"/>
  <c r="F185" i="4"/>
  <c r="G185" i="4"/>
  <c r="H185" i="4"/>
  <c r="I185" i="4"/>
  <c r="J185" i="4"/>
  <c r="K185" i="4"/>
  <c r="M185" i="4"/>
  <c r="N185" i="4"/>
  <c r="O185" i="4"/>
  <c r="R185" i="4"/>
  <c r="U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186" i="4"/>
  <c r="C186" i="4"/>
  <c r="D186" i="4"/>
  <c r="E186" i="4"/>
  <c r="F186" i="4"/>
  <c r="G186" i="4"/>
  <c r="H186" i="4"/>
  <c r="I186" i="4"/>
  <c r="J186" i="4"/>
  <c r="K186" i="4"/>
  <c r="M186" i="4"/>
  <c r="N186" i="4"/>
  <c r="O186" i="4"/>
  <c r="R186" i="4"/>
  <c r="U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187" i="4"/>
  <c r="C187" i="4"/>
  <c r="D187" i="4"/>
  <c r="E187" i="4"/>
  <c r="F187" i="4"/>
  <c r="G187" i="4"/>
  <c r="H187" i="4"/>
  <c r="I187" i="4"/>
  <c r="J187" i="4"/>
  <c r="K187" i="4"/>
  <c r="M187" i="4"/>
  <c r="N187" i="4"/>
  <c r="O187" i="4"/>
  <c r="R187" i="4"/>
  <c r="U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188" i="4"/>
  <c r="C188" i="4"/>
  <c r="D188" i="4"/>
  <c r="E188" i="4"/>
  <c r="F188" i="4"/>
  <c r="G188" i="4"/>
  <c r="H188" i="4"/>
  <c r="I188" i="4"/>
  <c r="J188" i="4"/>
  <c r="K188" i="4"/>
  <c r="M188" i="4"/>
  <c r="N188" i="4"/>
  <c r="O188" i="4"/>
  <c r="R188" i="4"/>
  <c r="U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189" i="4"/>
  <c r="C189" i="4"/>
  <c r="D189" i="4"/>
  <c r="E189" i="4"/>
  <c r="F189" i="4"/>
  <c r="G189" i="4"/>
  <c r="H189" i="4"/>
  <c r="I189" i="4"/>
  <c r="J189" i="4"/>
  <c r="K189" i="4"/>
  <c r="M189" i="4"/>
  <c r="N189" i="4"/>
  <c r="O189" i="4"/>
  <c r="R189" i="4"/>
  <c r="U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190" i="4"/>
  <c r="B190" i="4"/>
  <c r="C190" i="4"/>
  <c r="D190" i="4"/>
  <c r="E190" i="4"/>
  <c r="F190" i="4"/>
  <c r="G190" i="4"/>
  <c r="H190" i="4"/>
  <c r="I190" i="4"/>
  <c r="J190" i="4"/>
  <c r="K190" i="4"/>
  <c r="L190" i="4"/>
  <c r="M190" i="4"/>
  <c r="N190" i="4"/>
  <c r="O190" i="4"/>
  <c r="P190" i="4"/>
  <c r="Q190" i="4"/>
  <c r="R190" i="4"/>
  <c r="S190" i="4"/>
  <c r="U190" i="4"/>
  <c r="V190" i="4"/>
  <c r="W190" i="4"/>
  <c r="Y190" i="4"/>
  <c r="Z190" i="4"/>
  <c r="AB190" i="4"/>
  <c r="AD190" i="4"/>
  <c r="AF190" i="4"/>
  <c r="AH190" i="4"/>
  <c r="AI190" i="4"/>
  <c r="AK190" i="4"/>
  <c r="AM190" i="4"/>
  <c r="AO190" i="4"/>
  <c r="AQ190" i="4"/>
  <c r="AR190" i="4"/>
  <c r="AT190" i="4"/>
  <c r="AU190" i="4"/>
  <c r="AV190" i="4"/>
  <c r="A191" i="4"/>
  <c r="B191" i="4"/>
  <c r="C191" i="4"/>
  <c r="D191" i="4"/>
  <c r="E191" i="4"/>
  <c r="F191" i="4"/>
  <c r="G191" i="4"/>
  <c r="H191" i="4"/>
  <c r="I191" i="4"/>
  <c r="J191" i="4"/>
  <c r="K191" i="4"/>
  <c r="L191" i="4"/>
  <c r="M191" i="4"/>
  <c r="N191" i="4"/>
  <c r="O191" i="4"/>
  <c r="P191" i="4"/>
  <c r="Q191" i="4"/>
  <c r="R191" i="4"/>
  <c r="S191" i="4"/>
  <c r="T191" i="4"/>
  <c r="U191" i="4"/>
  <c r="V191" i="4"/>
  <c r="W191" i="4"/>
  <c r="Y191" i="4"/>
  <c r="Z191" i="4"/>
  <c r="AA191" i="4"/>
  <c r="AB191" i="4"/>
  <c r="AD191" i="4"/>
  <c r="AE191" i="4"/>
  <c r="AF191" i="4"/>
  <c r="AH191" i="4"/>
  <c r="AI191" i="4"/>
  <c r="AJ191" i="4"/>
  <c r="AK191" i="4"/>
  <c r="AM191" i="4"/>
  <c r="AN191" i="4"/>
  <c r="AO191" i="4"/>
  <c r="AQ191" i="4"/>
  <c r="AR191" i="4"/>
  <c r="AS191" i="4"/>
  <c r="AT191" i="4"/>
  <c r="AV191" i="4"/>
  <c r="A192" i="4"/>
  <c r="B192" i="4"/>
  <c r="C192" i="4"/>
  <c r="D192" i="4"/>
  <c r="E192" i="4"/>
  <c r="F192" i="4"/>
  <c r="G192" i="4"/>
  <c r="H192" i="4"/>
  <c r="I192" i="4"/>
  <c r="J192" i="4"/>
  <c r="K192" i="4"/>
  <c r="L192" i="4"/>
  <c r="M192" i="4"/>
  <c r="N192" i="4"/>
  <c r="O192" i="4"/>
  <c r="P192" i="4"/>
  <c r="Q192" i="4"/>
  <c r="R192" i="4"/>
  <c r="S192" i="4"/>
  <c r="T192" i="4"/>
  <c r="U192" i="4"/>
  <c r="V192" i="4"/>
  <c r="W192" i="4"/>
  <c r="Y192" i="4"/>
  <c r="Z192" i="4"/>
  <c r="AA192" i="4"/>
  <c r="AB192" i="4"/>
  <c r="AD192" i="4"/>
  <c r="AE192" i="4"/>
  <c r="AF192" i="4"/>
  <c r="AH192" i="4"/>
  <c r="AI192" i="4"/>
  <c r="AJ192" i="4"/>
  <c r="AK192" i="4"/>
  <c r="AM192" i="4"/>
  <c r="AN192" i="4"/>
  <c r="AO192" i="4"/>
  <c r="AQ192" i="4"/>
  <c r="AR192" i="4"/>
  <c r="AS192" i="4"/>
  <c r="AT192" i="4"/>
  <c r="AV192" i="4"/>
  <c r="A193" i="4"/>
  <c r="B193" i="4"/>
  <c r="C193" i="4"/>
  <c r="D193" i="4"/>
  <c r="E193" i="4"/>
  <c r="F193" i="4"/>
  <c r="G193" i="4"/>
  <c r="H193" i="4"/>
  <c r="I193" i="4"/>
  <c r="J193" i="4"/>
  <c r="K193" i="4"/>
  <c r="L193" i="4"/>
  <c r="M193" i="4"/>
  <c r="N193" i="4"/>
  <c r="O193" i="4"/>
  <c r="P193" i="4"/>
  <c r="Q193" i="4"/>
  <c r="R193" i="4"/>
  <c r="S193" i="4"/>
  <c r="T193" i="4"/>
  <c r="U193" i="4"/>
  <c r="V193" i="4"/>
  <c r="W193" i="4"/>
  <c r="Y193" i="4"/>
  <c r="Z193" i="4"/>
  <c r="AA193" i="4"/>
  <c r="AB193" i="4"/>
  <c r="AD193" i="4"/>
  <c r="AE193" i="4"/>
  <c r="AF193" i="4"/>
  <c r="AH193" i="4"/>
  <c r="AI193" i="4"/>
  <c r="AJ193" i="4"/>
  <c r="AK193" i="4"/>
  <c r="AM193" i="4"/>
  <c r="AN193" i="4"/>
  <c r="AO193" i="4"/>
  <c r="AQ193" i="4"/>
  <c r="AR193" i="4"/>
  <c r="AS193" i="4"/>
  <c r="AT193" i="4"/>
  <c r="AV193" i="4"/>
  <c r="A194" i="4"/>
  <c r="B194" i="4"/>
  <c r="C194" i="4"/>
  <c r="D194" i="4"/>
  <c r="E194" i="4"/>
  <c r="F194" i="4"/>
  <c r="G194" i="4"/>
  <c r="H194" i="4"/>
  <c r="I194" i="4"/>
  <c r="J194" i="4"/>
  <c r="K194" i="4"/>
  <c r="L194" i="4"/>
  <c r="M194" i="4"/>
  <c r="N194" i="4"/>
  <c r="O194" i="4"/>
  <c r="P194" i="4"/>
  <c r="Q194" i="4"/>
  <c r="R194" i="4"/>
  <c r="S194" i="4"/>
  <c r="T194" i="4"/>
  <c r="U194" i="4"/>
  <c r="V194" i="4"/>
  <c r="W194" i="4"/>
  <c r="Y194" i="4"/>
  <c r="Z194" i="4"/>
  <c r="AA194" i="4"/>
  <c r="AB194" i="4"/>
  <c r="AD194" i="4"/>
  <c r="AE194" i="4"/>
  <c r="AF194" i="4"/>
  <c r="AH194" i="4"/>
  <c r="AI194" i="4"/>
  <c r="AJ194" i="4"/>
  <c r="AK194" i="4"/>
  <c r="AM194" i="4"/>
  <c r="AN194" i="4"/>
  <c r="AO194" i="4"/>
  <c r="AQ194" i="4"/>
  <c r="AR194" i="4"/>
  <c r="AS194" i="4"/>
  <c r="AT194" i="4"/>
  <c r="AV194" i="4"/>
  <c r="A195" i="4"/>
  <c r="B195" i="4"/>
  <c r="C195" i="4"/>
  <c r="D195" i="4"/>
  <c r="E195" i="4"/>
  <c r="F195" i="4"/>
  <c r="G195" i="4"/>
  <c r="H195" i="4"/>
  <c r="I195" i="4"/>
  <c r="J195" i="4"/>
  <c r="K195" i="4"/>
  <c r="L195" i="4"/>
  <c r="M195" i="4"/>
  <c r="N195" i="4"/>
  <c r="O195" i="4"/>
  <c r="P195" i="4"/>
  <c r="Q195" i="4"/>
  <c r="R195" i="4"/>
  <c r="S195" i="4"/>
  <c r="T195" i="4"/>
  <c r="U195" i="4"/>
  <c r="V195" i="4"/>
  <c r="W195" i="4"/>
  <c r="Y195" i="4"/>
  <c r="Z195" i="4"/>
  <c r="AA195" i="4"/>
  <c r="AB195" i="4"/>
  <c r="AD195" i="4"/>
  <c r="AE195" i="4"/>
  <c r="AF195" i="4"/>
  <c r="AH195" i="4"/>
  <c r="AI195" i="4"/>
  <c r="AJ195" i="4"/>
  <c r="AK195" i="4"/>
  <c r="AM195" i="4"/>
  <c r="AN195" i="4"/>
  <c r="AO195" i="4"/>
  <c r="AQ195" i="4"/>
  <c r="AR195" i="4"/>
  <c r="AS195" i="4"/>
  <c r="AT195" i="4"/>
  <c r="AV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B197" i="4"/>
  <c r="C197" i="4"/>
  <c r="D197" i="4"/>
  <c r="E197" i="4"/>
  <c r="F197" i="4"/>
  <c r="G197" i="4"/>
  <c r="H197" i="4"/>
  <c r="I197" i="4"/>
  <c r="J197" i="4"/>
  <c r="K197" i="4"/>
  <c r="L197" i="4"/>
  <c r="M197" i="4"/>
  <c r="N197" i="4"/>
  <c r="O197" i="4"/>
  <c r="P197" i="4"/>
  <c r="Q197" i="4"/>
  <c r="R197" i="4"/>
  <c r="S197" i="4"/>
  <c r="T197" i="4"/>
  <c r="U197" i="4"/>
  <c r="V197" i="4"/>
  <c r="W197" i="4"/>
  <c r="X197" i="4"/>
  <c r="Z197" i="4"/>
  <c r="AA197" i="4"/>
  <c r="AB197" i="4"/>
  <c r="AC197" i="4"/>
  <c r="AE197" i="4"/>
  <c r="AF197" i="4"/>
  <c r="AG197" i="4"/>
  <c r="AH197" i="4"/>
  <c r="AI197" i="4"/>
  <c r="AJ197" i="4"/>
  <c r="AK197" i="4"/>
  <c r="AL197" i="4"/>
  <c r="AN197" i="4"/>
  <c r="AO197" i="4"/>
  <c r="AP197" i="4"/>
  <c r="AQ197" i="4"/>
  <c r="AR197" i="4"/>
  <c r="AS197" i="4"/>
  <c r="AT197" i="4"/>
  <c r="AU197" i="4"/>
  <c r="AV197" i="4"/>
  <c r="B198" i="4"/>
  <c r="C198" i="4"/>
  <c r="D198" i="4"/>
  <c r="E198" i="4"/>
  <c r="F198" i="4"/>
  <c r="G198" i="4"/>
  <c r="H198" i="4"/>
  <c r="I198" i="4"/>
  <c r="J198" i="4"/>
  <c r="K198" i="4"/>
  <c r="L198" i="4"/>
  <c r="M198" i="4"/>
  <c r="N198" i="4"/>
  <c r="O198" i="4"/>
  <c r="P198" i="4"/>
  <c r="Q198" i="4"/>
  <c r="R198" i="4"/>
  <c r="S198" i="4"/>
  <c r="T198" i="4"/>
  <c r="U198" i="4"/>
  <c r="V198" i="4"/>
  <c r="W198" i="4"/>
  <c r="Y198" i="4"/>
  <c r="Z198" i="4"/>
  <c r="AA198" i="4"/>
  <c r="AB198" i="4"/>
  <c r="AC198" i="4"/>
  <c r="AD198" i="4"/>
  <c r="AF198" i="4"/>
  <c r="AG198" i="4"/>
  <c r="AH198" i="4"/>
  <c r="AI198" i="4"/>
  <c r="AJ198" i="4"/>
  <c r="AK198" i="4"/>
  <c r="AL198" i="4"/>
  <c r="AM198" i="4"/>
  <c r="AN198" i="4"/>
  <c r="AO198" i="4"/>
  <c r="AP198" i="4"/>
  <c r="AQ198" i="4"/>
  <c r="AR198" i="4"/>
  <c r="AS198" i="4"/>
  <c r="AT198" i="4"/>
  <c r="AU198" i="4"/>
  <c r="AV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M200" i="4"/>
  <c r="AN200" i="4"/>
  <c r="AO200" i="4"/>
  <c r="AP200" i="4"/>
  <c r="AQ200" i="4"/>
  <c r="AR200" i="4"/>
  <c r="AS200" i="4"/>
  <c r="AT200" i="4"/>
  <c r="AU200" i="4"/>
  <c r="AV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204" i="4"/>
  <c r="B204" i="4"/>
  <c r="C204" i="4"/>
  <c r="D204" i="4"/>
  <c r="E204" i="4"/>
  <c r="G204" i="4"/>
  <c r="H204" i="4"/>
  <c r="I204" i="4"/>
  <c r="J204" i="4"/>
  <c r="K204" i="4"/>
  <c r="L204" i="4"/>
  <c r="M204" i="4"/>
  <c r="N204" i="4"/>
  <c r="O204" i="4"/>
  <c r="P204" i="4"/>
  <c r="Q204" i="4"/>
  <c r="R204" i="4"/>
  <c r="S204" i="4"/>
  <c r="T204" i="4"/>
  <c r="V204" i="4"/>
  <c r="W204" i="4"/>
  <c r="X204" i="4"/>
  <c r="Y204" i="4"/>
  <c r="Z204" i="4"/>
  <c r="AA204" i="4"/>
  <c r="AB204" i="4"/>
  <c r="AC204" i="4"/>
  <c r="AD204" i="4"/>
  <c r="AE204" i="4"/>
  <c r="AF204" i="4"/>
  <c r="AG204" i="4"/>
  <c r="AH204" i="4"/>
  <c r="AI204" i="4"/>
  <c r="AJ204" i="4"/>
  <c r="AK204" i="4"/>
  <c r="AM204" i="4"/>
  <c r="AN204" i="4"/>
  <c r="AO204" i="4"/>
  <c r="AP204" i="4"/>
  <c r="AQ204" i="4"/>
  <c r="AR204" i="4"/>
  <c r="AS204" i="4"/>
  <c r="AT204" i="4"/>
  <c r="AU204" i="4"/>
  <c r="AV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M206" i="4"/>
  <c r="AN206" i="4"/>
  <c r="AO206" i="4"/>
  <c r="AP206" i="4"/>
  <c r="AQ206" i="4"/>
  <c r="AR206" i="4"/>
  <c r="AS206" i="4"/>
  <c r="AT206" i="4"/>
  <c r="AU206" i="4"/>
  <c r="AV206" i="4"/>
  <c r="G207" i="4"/>
  <c r="H207" i="4"/>
  <c r="O207" i="4"/>
  <c r="Q207" i="4"/>
  <c r="Z207" i="4"/>
  <c r="AB207" i="4"/>
  <c r="AI207" i="4"/>
  <c r="AP207" i="4"/>
  <c r="AQ207" i="4"/>
  <c r="AR207" i="4"/>
  <c r="AS207" i="4"/>
  <c r="AT207" i="4"/>
  <c r="AU207" i="4"/>
  <c r="AV207" i="4"/>
  <c r="B139" i="4"/>
  <c r="C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139" i="4"/>
  <c r="T34" i="13"/>
  <c r="T35" i="13"/>
  <c r="T36" i="13"/>
  <c r="T37" i="13"/>
  <c r="T38" i="13"/>
  <c r="T33" i="13"/>
  <c r="T15" i="13"/>
  <c r="T16" i="13"/>
  <c r="T17" i="13"/>
  <c r="T19" i="13"/>
  <c r="T20" i="13"/>
  <c r="T21" i="13"/>
  <c r="T22" i="13"/>
  <c r="T23" i="13"/>
  <c r="T24" i="13"/>
  <c r="T25" i="13"/>
  <c r="T26" i="13"/>
  <c r="T27" i="13"/>
  <c r="T14" i="13"/>
  <c r="AL3" i="13"/>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 i="13"/>
  <c r="M2" i="6"/>
  <c r="N2" i="6"/>
  <c r="O2" i="6"/>
  <c r="P2" i="6"/>
  <c r="Q2" i="6"/>
  <c r="M3" i="6"/>
  <c r="N3" i="6"/>
  <c r="O3" i="6"/>
  <c r="P3" i="6"/>
  <c r="Q3" i="6"/>
  <c r="M4" i="6"/>
  <c r="N4" i="6"/>
  <c r="O4" i="6"/>
  <c r="P4" i="6"/>
  <c r="Q4"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M12" i="6"/>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L3" i="6"/>
  <c r="L4" i="6"/>
  <c r="L5" i="6"/>
  <c r="L6" i="6"/>
  <c r="L7" i="6"/>
  <c r="L8" i="6"/>
  <c r="L9" i="6"/>
  <c r="L10" i="6"/>
  <c r="L11" i="6"/>
  <c r="L12" i="6"/>
  <c r="L13" i="6"/>
  <c r="L14" i="6"/>
  <c r="L15" i="6"/>
  <c r="L16" i="6"/>
  <c r="L17" i="6"/>
  <c r="L18" i="6"/>
  <c r="L19" i="6"/>
  <c r="L20" i="6"/>
  <c r="L21" i="6"/>
  <c r="L22" i="6"/>
  <c r="L23" i="6"/>
  <c r="L24" i="6"/>
  <c r="L25" i="6"/>
  <c r="L26" i="6"/>
  <c r="L27" i="6"/>
  <c r="L28" i="6"/>
  <c r="L32" i="6"/>
  <c r="L33" i="6"/>
  <c r="L2" i="6"/>
  <c r="BF3" i="4"/>
  <c r="BF4" i="4"/>
  <c r="BF5" i="4"/>
  <c r="BF6" i="4"/>
  <c r="BF7" i="4"/>
  <c r="BF8" i="4"/>
  <c r="BF9" i="4"/>
  <c r="BF10" i="4"/>
  <c r="BF11" i="4"/>
  <c r="BF12" i="4"/>
  <c r="BF13" i="4"/>
  <c r="BF14" i="4"/>
  <c r="BF15" i="4"/>
  <c r="BF16" i="4"/>
  <c r="BF17" i="4"/>
  <c r="BF18" i="4"/>
  <c r="BF19" i="4"/>
  <c r="BF20" i="4"/>
  <c r="BF21" i="4"/>
  <c r="BF22" i="4"/>
  <c r="BF23" i="4"/>
  <c r="BF24" i="4"/>
  <c r="BF25" i="4"/>
  <c r="BF26" i="4"/>
  <c r="BF27" i="4"/>
  <c r="BF28" i="4"/>
  <c r="BE3" i="4"/>
  <c r="BE4" i="4"/>
  <c r="BE5" i="4"/>
  <c r="BE6" i="4"/>
  <c r="BE7" i="4"/>
  <c r="BE8" i="4"/>
  <c r="BE9" i="4"/>
  <c r="BE10" i="4"/>
  <c r="BE11" i="4"/>
  <c r="BE12" i="4"/>
  <c r="BE13" i="4"/>
  <c r="BE14" i="4"/>
  <c r="BE15" i="4"/>
  <c r="BE16" i="4"/>
  <c r="BE17" i="4"/>
  <c r="BE18" i="4"/>
  <c r="BE19" i="4"/>
  <c r="BE20" i="4"/>
  <c r="BE21" i="4"/>
  <c r="BE22" i="4"/>
  <c r="BE23" i="4"/>
  <c r="BE24" i="4"/>
  <c r="BE25" i="4"/>
  <c r="BE26" i="4"/>
  <c r="BE27" i="4"/>
  <c r="BE28" i="4"/>
  <c r="BF2" i="4"/>
  <c r="BF3" i="10"/>
  <c r="BF4" i="10"/>
  <c r="BF5" i="10"/>
  <c r="BF6" i="10"/>
  <c r="BF7" i="10"/>
  <c r="BF8" i="10"/>
  <c r="BF9" i="10"/>
  <c r="BF10" i="10"/>
  <c r="BF11" i="10"/>
  <c r="BF12" i="10"/>
  <c r="BF13" i="10"/>
  <c r="BF14" i="10"/>
  <c r="BF15" i="10"/>
  <c r="BF16" i="10"/>
  <c r="BF17" i="10"/>
  <c r="BF18" i="10"/>
  <c r="BF19" i="10"/>
  <c r="BF20" i="10"/>
  <c r="BF21" i="10"/>
  <c r="BF22" i="10"/>
  <c r="BF23" i="10"/>
  <c r="BF24" i="10"/>
  <c r="BF25" i="10"/>
  <c r="BF26" i="10"/>
  <c r="BF27" i="10"/>
  <c r="BF28" i="10"/>
  <c r="BF2" i="10"/>
  <c r="AD38" i="13"/>
  <c r="T59" i="4"/>
  <c r="V59" i="4"/>
  <c r="B38" i="13"/>
  <c r="AD37" i="13"/>
  <c r="T58" i="4"/>
  <c r="V58" i="4"/>
  <c r="B37" i="13"/>
  <c r="AD36" i="13"/>
  <c r="T57" i="4"/>
  <c r="V57" i="4"/>
  <c r="B36" i="13"/>
  <c r="B35" i="13"/>
  <c r="B34" i="13"/>
  <c r="B33" i="13"/>
  <c r="B28" i="13"/>
  <c r="AD27" i="13"/>
  <c r="T37" i="4"/>
  <c r="V37" i="4"/>
  <c r="B27" i="13"/>
  <c r="AD26" i="13"/>
  <c r="T36" i="4"/>
  <c r="V36" i="4"/>
  <c r="B26" i="13"/>
  <c r="AD25" i="13"/>
  <c r="T35" i="4"/>
  <c r="V35" i="4"/>
  <c r="B25" i="13"/>
  <c r="AD24" i="13"/>
  <c r="T34" i="4"/>
  <c r="V34" i="4"/>
  <c r="B24" i="13"/>
  <c r="AD23" i="13"/>
  <c r="T33" i="4"/>
  <c r="V33" i="4"/>
  <c r="B23" i="13"/>
  <c r="AD22" i="13"/>
  <c r="T32" i="4"/>
  <c r="V32" i="4"/>
  <c r="B22" i="13"/>
  <c r="AD21" i="13"/>
  <c r="T31" i="4"/>
  <c r="V31" i="4"/>
  <c r="B21" i="13"/>
  <c r="B20" i="13"/>
  <c r="B19" i="13"/>
  <c r="B18" i="13"/>
  <c r="B16" i="13"/>
  <c r="B15" i="13"/>
  <c r="B14" i="13"/>
  <c r="X6" i="13"/>
  <c r="H6" i="13"/>
  <c r="X5" i="13"/>
  <c r="H5" i="13"/>
  <c r="AN1" i="13"/>
  <c r="AM1" i="13"/>
  <c r="A1" i="6"/>
  <c r="BY58" i="4"/>
  <c r="BW58" i="4"/>
  <c r="BX58" i="4"/>
  <c r="CA58" i="4"/>
  <c r="BZ58" i="4"/>
  <c r="BZ32" i="4"/>
  <c r="BX32" i="4"/>
  <c r="BW32" i="4"/>
  <c r="CA32" i="4"/>
  <c r="BY32" i="4"/>
  <c r="BX34" i="4"/>
  <c r="CA34" i="4"/>
  <c r="BY34" i="4"/>
  <c r="BZ34" i="4"/>
  <c r="BW34" i="4"/>
  <c r="BW31" i="4"/>
  <c r="CA31" i="4"/>
  <c r="BZ31" i="4"/>
  <c r="BX31" i="4"/>
  <c r="BY31" i="4"/>
  <c r="BY33" i="4"/>
  <c r="CA33" i="4"/>
  <c r="BX33" i="4"/>
  <c r="BZ33" i="4"/>
  <c r="BW33" i="4"/>
  <c r="BW35" i="4"/>
  <c r="CA35" i="4"/>
  <c r="BY35" i="4"/>
  <c r="BX35" i="4"/>
  <c r="BZ35" i="4"/>
  <c r="BY37" i="4"/>
  <c r="BW37" i="4"/>
  <c r="BZ37" i="4"/>
  <c r="CA37" i="4"/>
  <c r="BX37" i="4"/>
  <c r="BZ36" i="4"/>
  <c r="BY36" i="4"/>
  <c r="BW36" i="4"/>
  <c r="CA36" i="4"/>
  <c r="BX36" i="4"/>
  <c r="BZ57" i="4"/>
  <c r="CA57" i="4"/>
  <c r="BY57" i="4"/>
  <c r="BX57" i="4"/>
  <c r="BW57" i="4"/>
  <c r="BX59" i="4"/>
  <c r="BZ59" i="4"/>
  <c r="BY59" i="4"/>
  <c r="CA59" i="4"/>
  <c r="BW59" i="4"/>
  <c r="V161" i="4"/>
  <c r="T161" i="4"/>
  <c r="V163" i="4"/>
  <c r="T163" i="4"/>
  <c r="V165" i="4"/>
  <c r="T165" i="4"/>
  <c r="V167" i="4"/>
  <c r="T167" i="4"/>
  <c r="T162" i="4"/>
  <c r="V162" i="4"/>
  <c r="T164" i="4"/>
  <c r="V164" i="4"/>
  <c r="T166" i="4"/>
  <c r="V166" i="4"/>
  <c r="V187" i="4"/>
  <c r="T187" i="4"/>
  <c r="V189" i="4"/>
  <c r="T189" i="4"/>
  <c r="T188" i="4"/>
  <c r="V188" i="4"/>
  <c r="AG3" i="13"/>
  <c r="AH3" i="13"/>
  <c r="AI3" i="13"/>
  <c r="AJ3" i="13"/>
  <c r="AK3" i="13"/>
  <c r="AG4" i="13"/>
  <c r="AH4" i="13"/>
  <c r="AI4" i="13"/>
  <c r="AJ4" i="13"/>
  <c r="AK4" i="13"/>
  <c r="AG5" i="13"/>
  <c r="AH5" i="13"/>
  <c r="AI5" i="13"/>
  <c r="AJ5" i="13"/>
  <c r="AK5" i="13"/>
  <c r="AG6" i="13"/>
  <c r="AH6" i="13"/>
  <c r="AI6" i="13"/>
  <c r="AJ6" i="13"/>
  <c r="AK6" i="13"/>
  <c r="AG7" i="13"/>
  <c r="AH7" i="13"/>
  <c r="AI7" i="13"/>
  <c r="AJ7" i="13"/>
  <c r="AK7" i="13"/>
  <c r="AG8" i="13"/>
  <c r="AH8" i="13"/>
  <c r="AI8" i="13"/>
  <c r="AJ8" i="13"/>
  <c r="AK8" i="13"/>
  <c r="AG9" i="13"/>
  <c r="AH9" i="13"/>
  <c r="AI9" i="13"/>
  <c r="AJ9" i="13"/>
  <c r="AK9" i="13"/>
  <c r="AG10" i="13"/>
  <c r="AH10" i="13"/>
  <c r="AI10" i="13"/>
  <c r="AJ10" i="13"/>
  <c r="AK10" i="13"/>
  <c r="AG11" i="13"/>
  <c r="AH11" i="13"/>
  <c r="AI11" i="13"/>
  <c r="AJ11" i="13"/>
  <c r="AK11" i="13"/>
  <c r="AG12" i="13"/>
  <c r="AH12" i="13"/>
  <c r="AI12" i="13"/>
  <c r="AJ12" i="13"/>
  <c r="AK12" i="13"/>
  <c r="AG13" i="13"/>
  <c r="AH13" i="13"/>
  <c r="AI13" i="13"/>
  <c r="AJ13" i="13"/>
  <c r="AK13" i="13"/>
  <c r="AG14" i="13"/>
  <c r="AH14" i="13"/>
  <c r="AI14" i="13"/>
  <c r="AJ14" i="13"/>
  <c r="AK14" i="13"/>
  <c r="AG15" i="13"/>
  <c r="AH15" i="13"/>
  <c r="AI15" i="13"/>
  <c r="AJ15" i="13"/>
  <c r="AK15" i="13"/>
  <c r="AG16" i="13"/>
  <c r="AH16" i="13"/>
  <c r="AI16" i="13"/>
  <c r="AJ16" i="13"/>
  <c r="AK16" i="13"/>
  <c r="AG17" i="13"/>
  <c r="AH17" i="13"/>
  <c r="AI17" i="13"/>
  <c r="AJ17" i="13"/>
  <c r="AK17" i="13"/>
  <c r="AG18" i="13"/>
  <c r="AH18" i="13"/>
  <c r="AI18" i="13"/>
  <c r="AJ18" i="13"/>
  <c r="AK18" i="13"/>
  <c r="AG19" i="13"/>
  <c r="AH19" i="13"/>
  <c r="AI19" i="13"/>
  <c r="AJ19" i="13"/>
  <c r="AK19" i="13"/>
  <c r="AG20" i="13"/>
  <c r="AH20" i="13"/>
  <c r="AI20" i="13"/>
  <c r="AJ20" i="13"/>
  <c r="AK20" i="13"/>
  <c r="AG21" i="13"/>
  <c r="AH21" i="13"/>
  <c r="AI21" i="13"/>
  <c r="AJ21" i="13"/>
  <c r="AK21" i="13"/>
  <c r="AG22" i="13"/>
  <c r="AH22" i="13"/>
  <c r="AI22" i="13"/>
  <c r="AJ22" i="13"/>
  <c r="AK22" i="13"/>
  <c r="AG23" i="13"/>
  <c r="AH23" i="13"/>
  <c r="AI23" i="13"/>
  <c r="AJ23" i="13"/>
  <c r="AK23" i="13"/>
  <c r="AG24" i="13"/>
  <c r="AH24" i="13"/>
  <c r="AI24" i="13"/>
  <c r="AJ24" i="13"/>
  <c r="AK24" i="13"/>
  <c r="AG25" i="13"/>
  <c r="AH25" i="13"/>
  <c r="AI25" i="13"/>
  <c r="AJ25" i="13"/>
  <c r="AK25" i="13"/>
  <c r="AG26" i="13"/>
  <c r="AH26" i="13"/>
  <c r="AI26" i="13"/>
  <c r="AJ26" i="13"/>
  <c r="AK26" i="13"/>
  <c r="AG27" i="13"/>
  <c r="AH27" i="13"/>
  <c r="AI27" i="13"/>
  <c r="AJ27" i="13"/>
  <c r="AK27" i="13"/>
  <c r="AG28" i="13"/>
  <c r="AH28" i="13"/>
  <c r="AI28" i="13"/>
  <c r="AJ28" i="13"/>
  <c r="AK28" i="13"/>
  <c r="AH2" i="13"/>
  <c r="AI2" i="13"/>
  <c r="AJ2" i="13"/>
  <c r="AK2" i="13"/>
  <c r="AG2" i="13"/>
  <c r="F1" i="13"/>
  <c r="D45" i="13"/>
  <c r="AC38" i="13"/>
  <c r="AC37" i="13"/>
  <c r="AC36" i="13"/>
  <c r="AC35" i="13"/>
  <c r="AC34" i="13"/>
  <c r="AC33" i="13"/>
  <c r="T39" i="13"/>
  <c r="O43" i="13"/>
  <c r="AC28" i="13"/>
  <c r="T28" i="13"/>
  <c r="AC27" i="13"/>
  <c r="AC26" i="13"/>
  <c r="AC25" i="13"/>
  <c r="AC24" i="13"/>
  <c r="AC23" i="13"/>
  <c r="AC22" i="13"/>
  <c r="AC21" i="13"/>
  <c r="AC20" i="13"/>
  <c r="AC19" i="13"/>
  <c r="AC18" i="13"/>
  <c r="T18" i="13"/>
  <c r="AC17" i="13"/>
  <c r="AC16" i="13"/>
  <c r="AC15" i="13"/>
  <c r="AC14" i="13"/>
  <c r="I41" i="13"/>
  <c r="D49" i="13"/>
  <c r="A41" i="13"/>
  <c r="T29" i="13"/>
  <c r="O42" i="13"/>
  <c r="V51" i="13"/>
  <c r="V49" i="13"/>
  <c r="M49" i="13"/>
  <c r="L24" i="4"/>
  <c r="L154" i="4"/>
  <c r="L25" i="4"/>
  <c r="L155" i="4"/>
  <c r="L26" i="4"/>
  <c r="L156" i="4"/>
  <c r="L27" i="4"/>
  <c r="L157" i="4"/>
  <c r="L28" i="4"/>
  <c r="L158" i="4"/>
  <c r="L29" i="4"/>
  <c r="L159" i="4"/>
  <c r="L30" i="4"/>
  <c r="L160" i="4"/>
  <c r="L31" i="4"/>
  <c r="L161" i="4"/>
  <c r="L54" i="4"/>
  <c r="L184" i="4"/>
  <c r="L55" i="4"/>
  <c r="L185" i="4"/>
  <c r="B54" i="4"/>
  <c r="B184" i="4"/>
  <c r="B55" i="4"/>
  <c r="B185" i="4"/>
  <c r="B24" i="4"/>
  <c r="B154" i="4"/>
  <c r="B25" i="4"/>
  <c r="B155" i="4"/>
  <c r="B26" i="4"/>
  <c r="B156" i="4"/>
  <c r="B27" i="4"/>
  <c r="B157" i="4"/>
  <c r="M12" i="4"/>
  <c r="M142" i="4"/>
  <c r="M11" i="4"/>
  <c r="M141" i="4"/>
  <c r="BA3" i="4"/>
  <c r="BB3" i="4"/>
  <c r="BC3" i="4"/>
  <c r="BD3" i="4"/>
  <c r="BA4" i="4"/>
  <c r="BB4" i="4"/>
  <c r="BC4" i="4"/>
  <c r="BD4" i="4"/>
  <c r="BA5" i="4"/>
  <c r="BB5" i="4"/>
  <c r="BC5" i="4"/>
  <c r="BD5" i="4"/>
  <c r="BA6" i="4"/>
  <c r="BB6" i="4"/>
  <c r="BC6" i="4"/>
  <c r="BD6" i="4"/>
  <c r="BA7" i="4"/>
  <c r="BB7" i="4"/>
  <c r="BC7" i="4"/>
  <c r="BD7" i="4"/>
  <c r="BA8" i="4"/>
  <c r="BB8" i="4"/>
  <c r="BC8" i="4"/>
  <c r="BD8" i="4"/>
  <c r="BA9" i="4"/>
  <c r="BB9" i="4"/>
  <c r="BC9" i="4"/>
  <c r="BD9" i="4"/>
  <c r="BA10" i="4"/>
  <c r="BB10" i="4"/>
  <c r="BC10" i="4"/>
  <c r="BD10" i="4"/>
  <c r="BA11" i="4"/>
  <c r="BB11" i="4"/>
  <c r="BC11" i="4"/>
  <c r="BD11" i="4"/>
  <c r="BA12" i="4"/>
  <c r="BB12" i="4"/>
  <c r="BC12" i="4"/>
  <c r="BD12" i="4"/>
  <c r="BA13" i="4"/>
  <c r="BB13" i="4"/>
  <c r="BC13" i="4"/>
  <c r="BD13" i="4"/>
  <c r="BA14" i="4"/>
  <c r="BB14" i="4"/>
  <c r="BC14" i="4"/>
  <c r="BD14" i="4"/>
  <c r="BA15" i="4"/>
  <c r="BB15" i="4"/>
  <c r="BC15" i="4"/>
  <c r="BD15" i="4"/>
  <c r="BA16" i="4"/>
  <c r="BB16" i="4"/>
  <c r="BC16" i="4"/>
  <c r="BD16" i="4"/>
  <c r="BA17" i="4"/>
  <c r="BB17" i="4"/>
  <c r="BC17" i="4"/>
  <c r="BD17" i="4"/>
  <c r="BA18" i="4"/>
  <c r="BB18" i="4"/>
  <c r="BC18" i="4"/>
  <c r="BD18" i="4"/>
  <c r="BA19" i="4"/>
  <c r="BB19" i="4"/>
  <c r="BC19" i="4"/>
  <c r="BD19" i="4"/>
  <c r="BA20" i="4"/>
  <c r="BB20" i="4"/>
  <c r="BC20" i="4"/>
  <c r="BD20" i="4"/>
  <c r="BA21" i="4"/>
  <c r="BB21" i="4"/>
  <c r="BC21" i="4"/>
  <c r="BD21" i="4"/>
  <c r="BA22" i="4"/>
  <c r="BB22" i="4"/>
  <c r="BC22" i="4"/>
  <c r="BD22" i="4"/>
  <c r="BA23" i="4"/>
  <c r="BB23" i="4"/>
  <c r="BC23" i="4"/>
  <c r="BD23" i="4"/>
  <c r="BA24" i="4"/>
  <c r="BB24" i="4"/>
  <c r="BC24" i="4"/>
  <c r="BD24" i="4"/>
  <c r="BA25" i="4"/>
  <c r="BB25" i="4"/>
  <c r="BC25" i="4"/>
  <c r="BD25" i="4"/>
  <c r="BA26" i="4"/>
  <c r="BB26" i="4"/>
  <c r="BC26" i="4"/>
  <c r="BD26" i="4"/>
  <c r="BA27" i="4"/>
  <c r="BB27" i="4"/>
  <c r="BC27" i="4"/>
  <c r="BD27" i="4"/>
  <c r="BA28" i="4"/>
  <c r="BB28" i="4"/>
  <c r="BC28" i="4"/>
  <c r="BD28" i="4"/>
  <c r="BB2" i="4"/>
  <c r="BC2" i="4"/>
  <c r="BD2" i="4"/>
  <c r="BE2" i="4"/>
  <c r="BA2" i="4"/>
  <c r="D9" i="4"/>
  <c r="D139" i="4"/>
  <c r="BA3" i="10"/>
  <c r="BB3" i="10"/>
  <c r="BC3" i="10"/>
  <c r="BD3" i="10"/>
  <c r="BE3" i="10"/>
  <c r="BA4" i="10"/>
  <c r="BB4" i="10"/>
  <c r="BC4" i="10"/>
  <c r="BD4" i="10"/>
  <c r="BE4" i="10"/>
  <c r="BA5" i="10"/>
  <c r="BB5" i="10"/>
  <c r="BC5" i="10"/>
  <c r="BD5" i="10"/>
  <c r="BE5" i="10"/>
  <c r="BA6" i="10"/>
  <c r="BB6" i="10"/>
  <c r="BC6" i="10"/>
  <c r="BD6" i="10"/>
  <c r="BE6" i="10"/>
  <c r="BA7" i="10"/>
  <c r="BB7" i="10"/>
  <c r="BC7" i="10"/>
  <c r="BD7" i="10"/>
  <c r="BE7" i="10"/>
  <c r="BA8" i="10"/>
  <c r="BB8" i="10"/>
  <c r="BC8" i="10"/>
  <c r="BD8" i="10"/>
  <c r="BE8" i="10"/>
  <c r="BA9" i="10"/>
  <c r="BB9" i="10"/>
  <c r="BC9" i="10"/>
  <c r="BD9" i="10"/>
  <c r="BE9" i="10"/>
  <c r="BA10" i="10"/>
  <c r="BB10" i="10"/>
  <c r="BC10" i="10"/>
  <c r="BD10" i="10"/>
  <c r="BE10" i="10"/>
  <c r="BA11" i="10"/>
  <c r="BB11" i="10"/>
  <c r="BC11" i="10"/>
  <c r="BD11" i="10"/>
  <c r="BE11" i="10"/>
  <c r="BA12" i="10"/>
  <c r="BB12" i="10"/>
  <c r="BC12" i="10"/>
  <c r="BD12" i="10"/>
  <c r="BE12" i="10"/>
  <c r="BA13" i="10"/>
  <c r="BB13" i="10"/>
  <c r="BC13" i="10"/>
  <c r="BD13" i="10"/>
  <c r="BE13" i="10"/>
  <c r="BA14" i="10"/>
  <c r="BB14" i="10"/>
  <c r="BC14" i="10"/>
  <c r="BD14" i="10"/>
  <c r="BE14" i="10"/>
  <c r="BA15" i="10"/>
  <c r="BB15" i="10"/>
  <c r="BC15" i="10"/>
  <c r="BD15" i="10"/>
  <c r="BE15" i="10"/>
  <c r="BA16" i="10"/>
  <c r="BB16" i="10"/>
  <c r="BC16" i="10"/>
  <c r="BD16" i="10"/>
  <c r="BE16" i="10"/>
  <c r="BA17" i="10"/>
  <c r="BB17" i="10"/>
  <c r="BC17" i="10"/>
  <c r="BD17" i="10"/>
  <c r="BE17" i="10"/>
  <c r="BA18" i="10"/>
  <c r="BB18" i="10"/>
  <c r="BC18" i="10"/>
  <c r="BD18" i="10"/>
  <c r="BE18" i="10"/>
  <c r="BA19" i="10"/>
  <c r="BB19" i="10"/>
  <c r="BC19" i="10"/>
  <c r="BD19" i="10"/>
  <c r="BE19" i="10"/>
  <c r="BA20" i="10"/>
  <c r="BB20" i="10"/>
  <c r="BC20" i="10"/>
  <c r="BD20" i="10"/>
  <c r="BE20" i="10"/>
  <c r="BA21" i="10"/>
  <c r="BB21" i="10"/>
  <c r="BC21" i="10"/>
  <c r="BD21" i="10"/>
  <c r="BE21" i="10"/>
  <c r="BA22" i="10"/>
  <c r="BB22" i="10"/>
  <c r="BC22" i="10"/>
  <c r="BD22" i="10"/>
  <c r="BE22" i="10"/>
  <c r="BA23" i="10"/>
  <c r="BB23" i="10"/>
  <c r="BC23" i="10"/>
  <c r="BD23" i="10"/>
  <c r="BE23" i="10"/>
  <c r="BA24" i="10"/>
  <c r="BB24" i="10"/>
  <c r="BC24" i="10"/>
  <c r="BD24" i="10"/>
  <c r="BE24" i="10"/>
  <c r="BA25" i="10"/>
  <c r="BB25" i="10"/>
  <c r="BC25" i="10"/>
  <c r="BD25" i="10"/>
  <c r="BE25" i="10"/>
  <c r="BA26" i="10"/>
  <c r="BB26" i="10"/>
  <c r="BC26" i="10"/>
  <c r="BD26" i="10"/>
  <c r="BE26" i="10"/>
  <c r="BA27" i="10"/>
  <c r="BB27" i="10"/>
  <c r="BC27" i="10"/>
  <c r="BD27" i="10"/>
  <c r="BE27" i="10"/>
  <c r="BA28" i="10"/>
  <c r="BB28" i="10"/>
  <c r="BC28" i="10"/>
  <c r="BD28" i="10"/>
  <c r="BE28" i="10"/>
  <c r="BB2" i="10"/>
  <c r="BC2" i="10"/>
  <c r="BD2" i="10"/>
  <c r="BE2" i="10"/>
  <c r="BA2" i="10"/>
  <c r="C3" i="10"/>
  <c r="C200" i="10"/>
  <c r="S66" i="10"/>
  <c r="S263" i="10"/>
  <c r="AM12" i="4"/>
  <c r="AM67" i="4"/>
  <c r="BC67" i="4"/>
  <c r="AM142" i="4"/>
  <c r="AD20" i="13"/>
  <c r="T30" i="4"/>
  <c r="V30" i="4"/>
  <c r="AD19" i="13"/>
  <c r="T29" i="4"/>
  <c r="V29" i="4"/>
  <c r="AD35" i="13"/>
  <c r="T56" i="4"/>
  <c r="V56" i="4"/>
  <c r="AM197" i="4"/>
  <c r="AD14" i="13"/>
  <c r="T24" i="4"/>
  <c r="V24" i="4"/>
  <c r="AD34" i="13"/>
  <c r="T55" i="4"/>
  <c r="V55" i="4"/>
  <c r="AD28" i="13"/>
  <c r="T38" i="4"/>
  <c r="V38" i="4"/>
  <c r="AD18" i="13"/>
  <c r="T28" i="4"/>
  <c r="V28" i="4"/>
  <c r="AD16" i="13"/>
  <c r="T26" i="4"/>
  <c r="V26" i="4"/>
  <c r="AD33" i="13"/>
  <c r="T54" i="4"/>
  <c r="V54" i="4"/>
  <c r="AD17" i="13"/>
  <c r="T27" i="4"/>
  <c r="V27" i="4"/>
  <c r="AD15" i="13"/>
  <c r="T25" i="4"/>
  <c r="V25" i="4"/>
  <c r="AR43" i="10"/>
  <c r="G5" i="6"/>
  <c r="AR44" i="10"/>
  <c r="G7" i="6"/>
  <c r="AR45" i="10"/>
  <c r="G9" i="6"/>
  <c r="AR46" i="10"/>
  <c r="G11" i="6"/>
  <c r="AR47" i="10"/>
  <c r="G13" i="6"/>
  <c r="AR48" i="10"/>
  <c r="G15" i="6"/>
  <c r="AR49" i="10"/>
  <c r="G17" i="6"/>
  <c r="AR50" i="10"/>
  <c r="G19" i="6"/>
  <c r="AR51" i="10"/>
  <c r="G21" i="6"/>
  <c r="AR52" i="10"/>
  <c r="G23" i="6"/>
  <c r="AR53" i="10"/>
  <c r="G25" i="6"/>
  <c r="AR54" i="10"/>
  <c r="G27" i="6"/>
  <c r="AR55" i="10"/>
  <c r="G29" i="6"/>
  <c r="AR56" i="10"/>
  <c r="G31" i="6"/>
  <c r="AP57" i="10"/>
  <c r="G33" i="6"/>
  <c r="AS44" i="10"/>
  <c r="H7" i="6"/>
  <c r="AS45" i="10"/>
  <c r="H9" i="6"/>
  <c r="AS46" i="10"/>
  <c r="H11" i="6"/>
  <c r="AS47" i="10"/>
  <c r="H13" i="6"/>
  <c r="AS48" i="10"/>
  <c r="H15" i="6"/>
  <c r="AS49" i="10"/>
  <c r="H17" i="6"/>
  <c r="AS50" i="10"/>
  <c r="H19" i="6"/>
  <c r="AS51" i="10"/>
  <c r="H21" i="6"/>
  <c r="AS52" i="10"/>
  <c r="H23" i="6"/>
  <c r="AS53" i="10"/>
  <c r="H25" i="6"/>
  <c r="AS54" i="10"/>
  <c r="H27" i="6"/>
  <c r="AS55" i="10"/>
  <c r="H29" i="6"/>
  <c r="AS56" i="10"/>
  <c r="H31" i="6"/>
  <c r="AQ57" i="10"/>
  <c r="H33" i="6"/>
  <c r="AS43" i="10"/>
  <c r="H5" i="6"/>
  <c r="AM44" i="10"/>
  <c r="B7" i="6"/>
  <c r="AN44" i="10"/>
  <c r="C7" i="6"/>
  <c r="AO44" i="10"/>
  <c r="D7" i="6"/>
  <c r="AP44" i="10"/>
  <c r="E7" i="6"/>
  <c r="AQ44" i="10"/>
  <c r="F7" i="6"/>
  <c r="AM45" i="10"/>
  <c r="B9" i="6"/>
  <c r="AN45" i="10"/>
  <c r="C9" i="6"/>
  <c r="AO45" i="10"/>
  <c r="D9" i="6"/>
  <c r="AP45" i="10"/>
  <c r="E9" i="6"/>
  <c r="AQ45" i="10"/>
  <c r="F9" i="6"/>
  <c r="AM46" i="10"/>
  <c r="B11" i="6"/>
  <c r="AN46" i="10"/>
  <c r="C11" i="6"/>
  <c r="AO46" i="10"/>
  <c r="D11" i="6"/>
  <c r="AP46" i="10"/>
  <c r="E11" i="6"/>
  <c r="AQ46" i="10"/>
  <c r="F11" i="6"/>
  <c r="AM47" i="10"/>
  <c r="B13" i="6"/>
  <c r="AN47" i="10"/>
  <c r="C13" i="6"/>
  <c r="AO47" i="10"/>
  <c r="D13" i="6"/>
  <c r="AP47" i="10"/>
  <c r="E13" i="6"/>
  <c r="AQ47" i="10"/>
  <c r="F13" i="6"/>
  <c r="AM48" i="10"/>
  <c r="B15" i="6"/>
  <c r="AN48" i="10"/>
  <c r="C15" i="6"/>
  <c r="AO48" i="10"/>
  <c r="D15" i="6"/>
  <c r="AP48" i="10"/>
  <c r="E15" i="6"/>
  <c r="AQ48" i="10"/>
  <c r="F15" i="6"/>
  <c r="AM49" i="10"/>
  <c r="B17" i="6"/>
  <c r="AN49" i="10"/>
  <c r="C17" i="6"/>
  <c r="AO49" i="10"/>
  <c r="D17" i="6"/>
  <c r="AP49" i="10"/>
  <c r="E17" i="6"/>
  <c r="AQ49" i="10"/>
  <c r="F17" i="6"/>
  <c r="AM50" i="10"/>
  <c r="B19" i="6"/>
  <c r="AN50" i="10"/>
  <c r="C19" i="6"/>
  <c r="AO50" i="10"/>
  <c r="D19" i="6"/>
  <c r="AP50" i="10"/>
  <c r="E19" i="6"/>
  <c r="AQ50" i="10"/>
  <c r="F19" i="6"/>
  <c r="AM51" i="10"/>
  <c r="B21" i="6"/>
  <c r="AN51" i="10"/>
  <c r="C21" i="6"/>
  <c r="AO51" i="10"/>
  <c r="D21" i="6"/>
  <c r="AP51" i="10"/>
  <c r="E21" i="6"/>
  <c r="AQ51" i="10"/>
  <c r="F21" i="6"/>
  <c r="AM52" i="10"/>
  <c r="B23" i="6"/>
  <c r="AN52" i="10"/>
  <c r="C23" i="6"/>
  <c r="AO52" i="10"/>
  <c r="D23" i="6"/>
  <c r="AP52" i="10"/>
  <c r="E23" i="6"/>
  <c r="AQ52" i="10"/>
  <c r="F23" i="6"/>
  <c r="AM53" i="10"/>
  <c r="B25" i="6"/>
  <c r="AN53" i="10"/>
  <c r="C25" i="6"/>
  <c r="AO53" i="10"/>
  <c r="D25" i="6"/>
  <c r="AP53" i="10"/>
  <c r="E25" i="6"/>
  <c r="AQ53" i="10"/>
  <c r="F25" i="6"/>
  <c r="AM54" i="10"/>
  <c r="B27" i="6"/>
  <c r="AN54" i="10"/>
  <c r="C27" i="6"/>
  <c r="AO54" i="10"/>
  <c r="D27" i="6"/>
  <c r="AP54" i="10"/>
  <c r="E27" i="6"/>
  <c r="AQ54" i="10"/>
  <c r="F27" i="6"/>
  <c r="AM55" i="10"/>
  <c r="B29" i="6"/>
  <c r="AN55" i="10"/>
  <c r="C29" i="6"/>
  <c r="AO55" i="10"/>
  <c r="D29" i="6"/>
  <c r="AP55" i="10"/>
  <c r="E29" i="6"/>
  <c r="AQ55" i="10"/>
  <c r="F29" i="6"/>
  <c r="AM56" i="10"/>
  <c r="B31" i="6"/>
  <c r="AN56" i="10"/>
  <c r="C31" i="6"/>
  <c r="AO56" i="10"/>
  <c r="D31" i="6"/>
  <c r="AP56" i="10"/>
  <c r="E31" i="6"/>
  <c r="AQ56" i="10"/>
  <c r="F31" i="6"/>
  <c r="AK57" i="10"/>
  <c r="B33" i="6"/>
  <c r="AL57" i="10"/>
  <c r="C33" i="6"/>
  <c r="AM57" i="10"/>
  <c r="D33" i="6"/>
  <c r="AN57" i="10"/>
  <c r="E33" i="6"/>
  <c r="AO57" i="10"/>
  <c r="F33" i="6"/>
  <c r="AN43" i="10"/>
  <c r="C5" i="6"/>
  <c r="AO43" i="10"/>
  <c r="D5" i="6"/>
  <c r="AP43" i="10"/>
  <c r="E5" i="6"/>
  <c r="AQ43" i="10"/>
  <c r="F5" i="6"/>
  <c r="AM43" i="10"/>
  <c r="B5" i="6"/>
  <c r="Q55" i="4"/>
  <c r="Q185" i="4"/>
  <c r="S55" i="4"/>
  <c r="S185" i="4"/>
  <c r="Q56" i="4"/>
  <c r="Q186" i="4"/>
  <c r="S56" i="4"/>
  <c r="S186" i="4"/>
  <c r="Q57" i="4"/>
  <c r="Q187" i="4"/>
  <c r="S57" i="4"/>
  <c r="S187" i="4"/>
  <c r="Q58" i="4"/>
  <c r="Q188" i="4"/>
  <c r="S58" i="4"/>
  <c r="S188" i="4"/>
  <c r="Q59" i="4"/>
  <c r="Q189" i="4"/>
  <c r="S59" i="4"/>
  <c r="S189" i="4"/>
  <c r="S54" i="4"/>
  <c r="S184" i="4"/>
  <c r="Q54" i="4"/>
  <c r="Q184" i="4"/>
  <c r="Q25" i="4"/>
  <c r="Q155" i="4"/>
  <c r="S25" i="4"/>
  <c r="S155" i="4"/>
  <c r="Q26" i="4"/>
  <c r="Q156" i="4"/>
  <c r="S26" i="4"/>
  <c r="S156" i="4"/>
  <c r="Q27" i="4"/>
  <c r="Q157" i="4"/>
  <c r="S27" i="4"/>
  <c r="S157" i="4"/>
  <c r="Q28" i="4"/>
  <c r="Q158" i="4"/>
  <c r="S28" i="4"/>
  <c r="S158" i="4"/>
  <c r="Q29" i="4"/>
  <c r="Q159" i="4"/>
  <c r="S29" i="4"/>
  <c r="S159" i="4"/>
  <c r="Q30" i="4"/>
  <c r="Q160" i="4"/>
  <c r="S30" i="4"/>
  <c r="S160" i="4"/>
  <c r="Q31" i="4"/>
  <c r="Q161" i="4"/>
  <c r="S31" i="4"/>
  <c r="S161" i="4"/>
  <c r="Q32" i="4"/>
  <c r="Q162" i="4"/>
  <c r="S32" i="4"/>
  <c r="S162" i="4"/>
  <c r="Q33" i="4"/>
  <c r="Q163" i="4"/>
  <c r="S33" i="4"/>
  <c r="S163" i="4"/>
  <c r="Q34" i="4"/>
  <c r="Q164" i="4"/>
  <c r="S34" i="4"/>
  <c r="S164" i="4"/>
  <c r="Q35" i="4"/>
  <c r="Q165" i="4"/>
  <c r="S35" i="4"/>
  <c r="S165" i="4"/>
  <c r="Q36" i="4"/>
  <c r="Q166" i="4"/>
  <c r="S36" i="4"/>
  <c r="S166" i="4"/>
  <c r="Q37" i="4"/>
  <c r="Q167" i="4"/>
  <c r="S37" i="4"/>
  <c r="S167" i="4"/>
  <c r="Q38" i="4"/>
  <c r="Q168" i="4"/>
  <c r="S38" i="4"/>
  <c r="S168" i="4"/>
  <c r="S24" i="4"/>
  <c r="S154" i="4"/>
  <c r="Q24" i="4"/>
  <c r="Q154" i="4"/>
  <c r="L56" i="4"/>
  <c r="L186" i="4"/>
  <c r="L57" i="4"/>
  <c r="L187" i="4"/>
  <c r="L58" i="4"/>
  <c r="L188" i="4"/>
  <c r="L59" i="4"/>
  <c r="L189" i="4"/>
  <c r="L32" i="4"/>
  <c r="L162" i="4"/>
  <c r="L33" i="4"/>
  <c r="L163" i="4"/>
  <c r="L34" i="4"/>
  <c r="L164" i="4"/>
  <c r="L35" i="4"/>
  <c r="L165" i="4"/>
  <c r="L36" i="4"/>
  <c r="L166" i="4"/>
  <c r="L37" i="4"/>
  <c r="L167" i="4"/>
  <c r="L38" i="4"/>
  <c r="L168" i="4"/>
  <c r="B56" i="4"/>
  <c r="B186" i="4"/>
  <c r="B57" i="4"/>
  <c r="B187" i="4"/>
  <c r="B58" i="4"/>
  <c r="B188" i="4"/>
  <c r="B59" i="4"/>
  <c r="B189" i="4"/>
  <c r="B28" i="4"/>
  <c r="B158" i="4"/>
  <c r="B29" i="4"/>
  <c r="B159" i="4"/>
  <c r="B30" i="4"/>
  <c r="B160" i="4"/>
  <c r="B31" i="4"/>
  <c r="B161" i="4"/>
  <c r="B32" i="4"/>
  <c r="B162" i="4"/>
  <c r="B33" i="4"/>
  <c r="B163" i="4"/>
  <c r="B34" i="4"/>
  <c r="B164" i="4"/>
  <c r="B35" i="4"/>
  <c r="B165" i="4"/>
  <c r="B36" i="4"/>
  <c r="B166" i="4"/>
  <c r="B37" i="4"/>
  <c r="B167" i="4"/>
  <c r="B38" i="4"/>
  <c r="B168" i="4"/>
  <c r="AF31" i="10"/>
  <c r="AG31" i="10"/>
  <c r="AF32" i="10"/>
  <c r="AG32" i="10"/>
  <c r="AF33" i="10"/>
  <c r="AG33" i="10"/>
  <c r="AF34" i="10"/>
  <c r="AG34" i="10"/>
  <c r="AF35" i="10"/>
  <c r="AG35" i="10"/>
  <c r="AG30" i="10"/>
  <c r="AF30" i="10"/>
  <c r="AF14" i="10"/>
  <c r="AF15" i="10"/>
  <c r="AF16" i="10"/>
  <c r="AF17" i="10"/>
  <c r="AF18" i="10"/>
  <c r="AF19" i="10"/>
  <c r="AF20" i="10"/>
  <c r="AF21" i="10"/>
  <c r="AF22" i="10"/>
  <c r="AF23" i="10"/>
  <c r="AF24" i="10"/>
  <c r="AF25" i="10"/>
  <c r="AF26" i="10"/>
  <c r="AF27" i="10"/>
  <c r="AF28" i="10"/>
  <c r="AG14" i="10"/>
  <c r="AG15" i="10"/>
  <c r="AG16" i="10"/>
  <c r="AG17" i="10"/>
  <c r="AG18" i="10"/>
  <c r="AG19" i="10"/>
  <c r="AG20" i="10"/>
  <c r="AG21" i="10"/>
  <c r="AG22" i="10"/>
  <c r="AG23" i="10"/>
  <c r="AG24" i="10"/>
  <c r="AG25" i="10"/>
  <c r="AG26" i="10"/>
  <c r="AG27" i="10"/>
  <c r="AG28" i="10"/>
  <c r="W59" i="10"/>
  <c r="W256" i="10"/>
  <c r="V59" i="10"/>
  <c r="V256" i="10"/>
  <c r="S59" i="10"/>
  <c r="S256" i="10"/>
  <c r="R59" i="10"/>
  <c r="R256" i="10"/>
  <c r="U58" i="10"/>
  <c r="U255" i="10"/>
  <c r="T58" i="10"/>
  <c r="T255" i="10"/>
  <c r="Q58" i="10"/>
  <c r="Q255" i="10"/>
  <c r="P58" i="10"/>
  <c r="P255" i="10"/>
  <c r="BY56" i="4"/>
  <c r="BZ56" i="4"/>
  <c r="BX56" i="4"/>
  <c r="T186" i="4"/>
  <c r="CA56" i="4"/>
  <c r="V186" i="4"/>
  <c r="BW56" i="4"/>
  <c r="BW29" i="4"/>
  <c r="T159" i="4"/>
  <c r="CA29" i="4"/>
  <c r="BZ29" i="4"/>
  <c r="BY29" i="4"/>
  <c r="V159" i="4"/>
  <c r="BX29" i="4"/>
  <c r="BZ30" i="4"/>
  <c r="CA30" i="4"/>
  <c r="BY30" i="4"/>
  <c r="T160" i="4"/>
  <c r="BX30" i="4"/>
  <c r="V160" i="4"/>
  <c r="BW30" i="4"/>
  <c r="CA24" i="4"/>
  <c r="BY24" i="4"/>
  <c r="BW27" i="4"/>
  <c r="CA27" i="4"/>
  <c r="BY27" i="4"/>
  <c r="BZ27" i="4"/>
  <c r="BX38" i="4"/>
  <c r="BZ38" i="4"/>
  <c r="BW38" i="4"/>
  <c r="BY38" i="4"/>
  <c r="CA38" i="4"/>
  <c r="BZ26" i="4"/>
  <c r="BW26" i="4"/>
  <c r="CA26" i="4"/>
  <c r="BY26" i="4"/>
  <c r="BY25" i="4"/>
  <c r="BW25" i="4"/>
  <c r="CA25" i="4"/>
  <c r="BX25" i="4"/>
  <c r="BZ25" i="4"/>
  <c r="BZ28" i="4"/>
  <c r="BY28" i="4"/>
  <c r="BW28" i="4"/>
  <c r="CA28" i="4"/>
  <c r="BW55" i="4"/>
  <c r="CA55" i="4"/>
  <c r="BZ55" i="4"/>
  <c r="CA54" i="4"/>
  <c r="BY54" i="4"/>
  <c r="V157" i="4"/>
  <c r="T157" i="4"/>
  <c r="V168" i="4"/>
  <c r="T168" i="4"/>
  <c r="T184" i="4"/>
  <c r="V184" i="4"/>
  <c r="V185" i="4"/>
  <c r="T185" i="4"/>
  <c r="T156" i="4"/>
  <c r="V156" i="4"/>
  <c r="T154" i="4"/>
  <c r="V154" i="4"/>
  <c r="V155" i="4"/>
  <c r="T155" i="4"/>
  <c r="V158" i="4"/>
  <c r="T158" i="4"/>
  <c r="H51" i="4"/>
  <c r="H181" i="4"/>
  <c r="Z51" i="4"/>
  <c r="Z181" i="4"/>
  <c r="AR51" i="4"/>
  <c r="AR181" i="4"/>
  <c r="Q51" i="4"/>
  <c r="Q181" i="4"/>
  <c r="AI51" i="4"/>
  <c r="AI181" i="4"/>
  <c r="AH50" i="4"/>
  <c r="AH180" i="4"/>
  <c r="G50" i="4"/>
  <c r="G180" i="4"/>
  <c r="Y50" i="4"/>
  <c r="Y180" i="4"/>
  <c r="P50" i="4"/>
  <c r="P180" i="4"/>
  <c r="AQ50" i="4"/>
  <c r="AQ180" i="4"/>
  <c r="H20" i="4"/>
  <c r="H150" i="4"/>
  <c r="AR20" i="4"/>
  <c r="AR150" i="4"/>
  <c r="Q20" i="4"/>
  <c r="Q150" i="4"/>
  <c r="Z20" i="4"/>
  <c r="Z150" i="4"/>
  <c r="AI20" i="4"/>
  <c r="AI150" i="4"/>
  <c r="H19" i="4"/>
  <c r="H149" i="4"/>
  <c r="AI19" i="4"/>
  <c r="AI149" i="4"/>
  <c r="Z19" i="4"/>
  <c r="Z149" i="4"/>
  <c r="Q19" i="4"/>
  <c r="Q149" i="4"/>
  <c r="AR19" i="4"/>
  <c r="AR149" i="4"/>
  <c r="G20" i="4"/>
  <c r="G150" i="4"/>
  <c r="AH20" i="4"/>
  <c r="AH150" i="4"/>
  <c r="P20" i="4"/>
  <c r="P150" i="4"/>
  <c r="AQ20" i="4"/>
  <c r="AQ150" i="4"/>
  <c r="Y20" i="4"/>
  <c r="Y150" i="4"/>
  <c r="G19" i="4"/>
  <c r="G149" i="4"/>
  <c r="AQ19" i="4"/>
  <c r="AQ149" i="4"/>
  <c r="AH19" i="4"/>
  <c r="AH149" i="4"/>
  <c r="Y19" i="4"/>
  <c r="Y149" i="4"/>
  <c r="P19" i="4"/>
  <c r="P149" i="4"/>
  <c r="H50" i="4"/>
  <c r="H180" i="4"/>
  <c r="Z50" i="4"/>
  <c r="Z180" i="4"/>
  <c r="AR50" i="4"/>
  <c r="AR180" i="4"/>
  <c r="Q50" i="4"/>
  <c r="Q180" i="4"/>
  <c r="AI50" i="4"/>
  <c r="AI180" i="4"/>
  <c r="G51" i="4"/>
  <c r="G181" i="4"/>
  <c r="Y51" i="4"/>
  <c r="Y181" i="4"/>
  <c r="P51" i="4"/>
  <c r="P181" i="4"/>
  <c r="AH51" i="4"/>
  <c r="AH181" i="4"/>
  <c r="AQ51" i="4"/>
  <c r="AQ181" i="4"/>
  <c r="F63" i="10"/>
  <c r="F260" i="10"/>
  <c r="BX54" i="4"/>
  <c r="BX55" i="4"/>
  <c r="BX28" i="4"/>
  <c r="BX27" i="4"/>
  <c r="BX26" i="4"/>
  <c r="BW54" i="4"/>
  <c r="BW53" i="4"/>
  <c r="BW24" i="4"/>
  <c r="BW23" i="4"/>
  <c r="BX24" i="4"/>
  <c r="BY23" i="4"/>
  <c r="CA23" i="4"/>
  <c r="BZ24" i="4"/>
  <c r="BZ23" i="4"/>
  <c r="CA53" i="4"/>
  <c r="BY55" i="4"/>
  <c r="BY53" i="4"/>
  <c r="BZ54" i="4"/>
  <c r="BZ53" i="4"/>
  <c r="G59" i="10"/>
  <c r="G256" i="10"/>
  <c r="H59" i="10"/>
  <c r="H256" i="10"/>
  <c r="I59" i="10"/>
  <c r="I256" i="10"/>
  <c r="J59" i="10"/>
  <c r="J256" i="10"/>
  <c r="K59" i="10"/>
  <c r="K256" i="10"/>
  <c r="L59" i="10"/>
  <c r="L256" i="10"/>
  <c r="M59" i="10"/>
  <c r="M256" i="10"/>
  <c r="N59" i="10"/>
  <c r="N256" i="10"/>
  <c r="O59" i="10"/>
  <c r="O256" i="10"/>
  <c r="R60" i="10"/>
  <c r="R257" i="10"/>
  <c r="S60" i="10"/>
  <c r="S257" i="10"/>
  <c r="V60" i="10"/>
  <c r="V257" i="10"/>
  <c r="W60" i="10"/>
  <c r="W257" i="10"/>
  <c r="G58" i="10"/>
  <c r="G255" i="10"/>
  <c r="H58" i="10"/>
  <c r="H255" i="10"/>
  <c r="I58" i="10"/>
  <c r="J58" i="10"/>
  <c r="J255" i="10"/>
  <c r="K58" i="10"/>
  <c r="K255" i="10"/>
  <c r="L58" i="10"/>
  <c r="L255" i="10"/>
  <c r="M58" i="10"/>
  <c r="M255" i="10"/>
  <c r="N58" i="10"/>
  <c r="N255" i="10"/>
  <c r="O58" i="10"/>
  <c r="O255" i="10"/>
  <c r="P60" i="10"/>
  <c r="P257" i="10"/>
  <c r="Q60" i="10"/>
  <c r="Q257" i="10"/>
  <c r="T60" i="10"/>
  <c r="T257" i="10"/>
  <c r="U60" i="10"/>
  <c r="U257" i="10"/>
  <c r="BX53" i="4"/>
  <c r="BX23" i="4"/>
  <c r="AM20" i="4"/>
  <c r="AM150" i="4"/>
  <c r="I255" i="10"/>
  <c r="F50" i="4"/>
  <c r="F180" i="4"/>
  <c r="O50" i="4"/>
  <c r="O180" i="4"/>
  <c r="AP50" i="4"/>
  <c r="AP180" i="4"/>
  <c r="AG50" i="4"/>
  <c r="AG180" i="4"/>
  <c r="X50" i="4"/>
  <c r="X180" i="4"/>
  <c r="D50" i="4"/>
  <c r="D180" i="4"/>
  <c r="AN50" i="4"/>
  <c r="AN180" i="4"/>
  <c r="AE50" i="4"/>
  <c r="AE180" i="4"/>
  <c r="V50" i="4"/>
  <c r="V180" i="4"/>
  <c r="M50" i="4"/>
  <c r="M180" i="4"/>
  <c r="E19" i="4"/>
  <c r="E149" i="4"/>
  <c r="W19" i="4"/>
  <c r="W149" i="4"/>
  <c r="N19" i="4"/>
  <c r="N149" i="4"/>
  <c r="AO19" i="4"/>
  <c r="AO149" i="4"/>
  <c r="AF19" i="4"/>
  <c r="AF149" i="4"/>
  <c r="C19" i="4"/>
  <c r="C149" i="4"/>
  <c r="L19" i="4"/>
  <c r="L149" i="4"/>
  <c r="AD19" i="4"/>
  <c r="AD149" i="4"/>
  <c r="U19" i="4"/>
  <c r="U149" i="4"/>
  <c r="AM19" i="4"/>
  <c r="AM149" i="4"/>
  <c r="E51" i="4"/>
  <c r="E181" i="4"/>
  <c r="AO51" i="4"/>
  <c r="AO181" i="4"/>
  <c r="AF51" i="4"/>
  <c r="AF181" i="4"/>
  <c r="W51" i="4"/>
  <c r="W181" i="4"/>
  <c r="N51" i="4"/>
  <c r="N181" i="4"/>
  <c r="C51" i="4"/>
  <c r="C181" i="4"/>
  <c r="AM51" i="4"/>
  <c r="AM181" i="4"/>
  <c r="AD51" i="4"/>
  <c r="AD181" i="4"/>
  <c r="U51" i="4"/>
  <c r="U181" i="4"/>
  <c r="L51" i="4"/>
  <c r="L181" i="4"/>
  <c r="E20" i="4"/>
  <c r="E150" i="4"/>
  <c r="N20" i="4"/>
  <c r="N150" i="4"/>
  <c r="AF20" i="4"/>
  <c r="AF150" i="4"/>
  <c r="W20" i="4"/>
  <c r="W150" i="4"/>
  <c r="AO20" i="4"/>
  <c r="AO150" i="4"/>
  <c r="F20" i="4"/>
  <c r="F150" i="4"/>
  <c r="AP20" i="4"/>
  <c r="AP150" i="4"/>
  <c r="O20" i="4"/>
  <c r="O150" i="4"/>
  <c r="X20" i="4"/>
  <c r="X150" i="4"/>
  <c r="AG20" i="4"/>
  <c r="AG150" i="4"/>
  <c r="D20" i="4"/>
  <c r="AE20" i="4"/>
  <c r="V20" i="4"/>
  <c r="AN20" i="4"/>
  <c r="M20" i="4"/>
  <c r="B20" i="4"/>
  <c r="B150" i="4"/>
  <c r="K20" i="4"/>
  <c r="T20" i="4"/>
  <c r="AL20" i="4"/>
  <c r="AC20" i="4"/>
  <c r="E50" i="4"/>
  <c r="E180" i="4"/>
  <c r="AO50" i="4"/>
  <c r="AO180" i="4"/>
  <c r="AF50" i="4"/>
  <c r="AF180" i="4"/>
  <c r="W50" i="4"/>
  <c r="W180" i="4"/>
  <c r="N50" i="4"/>
  <c r="N180" i="4"/>
  <c r="C50" i="4"/>
  <c r="C180" i="4"/>
  <c r="AM50" i="4"/>
  <c r="AM180" i="4"/>
  <c r="AD50" i="4"/>
  <c r="AD180" i="4"/>
  <c r="U50" i="4"/>
  <c r="U180" i="4"/>
  <c r="L50" i="4"/>
  <c r="L180" i="4"/>
  <c r="F19" i="4"/>
  <c r="F149" i="4"/>
  <c r="O19" i="4"/>
  <c r="O149" i="4"/>
  <c r="AP19" i="4"/>
  <c r="AP149" i="4"/>
  <c r="AG19" i="4"/>
  <c r="AG149" i="4"/>
  <c r="X19" i="4"/>
  <c r="X149" i="4"/>
  <c r="D19" i="4"/>
  <c r="D149" i="4"/>
  <c r="AE19" i="4"/>
  <c r="AE149" i="4"/>
  <c r="AN19" i="4"/>
  <c r="AN149" i="4"/>
  <c r="M19" i="4"/>
  <c r="M149" i="4"/>
  <c r="V19" i="4"/>
  <c r="V149" i="4"/>
  <c r="F51" i="4"/>
  <c r="F181" i="4"/>
  <c r="AP51" i="4"/>
  <c r="AP181" i="4"/>
  <c r="AG51" i="4"/>
  <c r="AG181" i="4"/>
  <c r="X51" i="4"/>
  <c r="X181" i="4"/>
  <c r="O51" i="4"/>
  <c r="O181" i="4"/>
  <c r="D51" i="4"/>
  <c r="D181" i="4"/>
  <c r="AE51" i="4"/>
  <c r="AE181" i="4"/>
  <c r="V51" i="4"/>
  <c r="V181" i="4"/>
  <c r="M51" i="4"/>
  <c r="M181" i="4"/>
  <c r="AN51" i="4"/>
  <c r="AN181" i="4"/>
  <c r="B51" i="4"/>
  <c r="K51" i="4"/>
  <c r="AL51" i="4"/>
  <c r="AC51" i="4"/>
  <c r="T51" i="4"/>
  <c r="C20" i="4"/>
  <c r="C150" i="4"/>
  <c r="L20" i="4"/>
  <c r="L150" i="4"/>
  <c r="AD20" i="4"/>
  <c r="AD150" i="4"/>
  <c r="U20" i="4"/>
  <c r="U150" i="4"/>
  <c r="O60" i="10"/>
  <c r="O257" i="10"/>
  <c r="K60" i="10"/>
  <c r="K257" i="10"/>
  <c r="G60" i="10"/>
  <c r="G257" i="10"/>
  <c r="L60" i="10"/>
  <c r="L257" i="10"/>
  <c r="H60" i="10"/>
  <c r="H257" i="10"/>
  <c r="N60" i="10"/>
  <c r="N257" i="10"/>
  <c r="J60" i="10"/>
  <c r="J257" i="10"/>
  <c r="I60" i="10"/>
  <c r="I257" i="10"/>
  <c r="M60" i="10"/>
  <c r="M257" i="10"/>
  <c r="Y59" i="10"/>
  <c r="Y256" i="10"/>
  <c r="Y58" i="10"/>
  <c r="Y255" i="10"/>
  <c r="B181" i="4"/>
  <c r="I51" i="4"/>
  <c r="T181" i="4"/>
  <c r="AA51" i="4"/>
  <c r="AC181" i="4"/>
  <c r="AJ51" i="4"/>
  <c r="AS51" i="4"/>
  <c r="K181" i="4"/>
  <c r="R51" i="4"/>
  <c r="AE150" i="4"/>
  <c r="AJ20" i="4"/>
  <c r="AJ150" i="4"/>
  <c r="D150" i="4"/>
  <c r="I20" i="4"/>
  <c r="I150" i="4"/>
  <c r="AN150" i="4"/>
  <c r="AS20" i="4"/>
  <c r="AS150" i="4"/>
  <c r="M150" i="4"/>
  <c r="R20" i="4"/>
  <c r="R150" i="4"/>
  <c r="V150" i="4"/>
  <c r="AA20" i="4"/>
  <c r="AA150" i="4"/>
  <c r="AC150" i="4"/>
  <c r="AL150" i="4"/>
  <c r="AL181" i="4"/>
  <c r="K150" i="4"/>
  <c r="T150" i="4"/>
  <c r="AM11" i="4"/>
  <c r="AM141" i="4"/>
  <c r="E40" i="6"/>
  <c r="BG63" i="4"/>
  <c r="BH63" i="4"/>
  <c r="BG64" i="4"/>
  <c r="BH64" i="4"/>
  <c r="BG65" i="4"/>
  <c r="BH65" i="4"/>
  <c r="BG62" i="4"/>
  <c r="BH62" i="4"/>
  <c r="BA42" i="4"/>
  <c r="BB42" i="4"/>
  <c r="BA43" i="4"/>
  <c r="BB43" i="4"/>
  <c r="BA44" i="4"/>
  <c r="BB44" i="4"/>
  <c r="BA45" i="4"/>
  <c r="BB45" i="4"/>
  <c r="BA41" i="4"/>
  <c r="BB41" i="4"/>
  <c r="P58" i="4"/>
  <c r="P188" i="4"/>
  <c r="P57" i="4"/>
  <c r="P187" i="4"/>
  <c r="P59" i="4"/>
  <c r="P189" i="4"/>
  <c r="P32" i="4"/>
  <c r="P162" i="4"/>
  <c r="P37" i="4"/>
  <c r="P167" i="4"/>
  <c r="P35" i="4"/>
  <c r="P165" i="4"/>
  <c r="P33" i="4"/>
  <c r="P163" i="4"/>
  <c r="P38" i="4"/>
  <c r="P168" i="4"/>
  <c r="P36" i="4"/>
  <c r="P166" i="4"/>
  <c r="P34" i="4"/>
  <c r="P164" i="4"/>
  <c r="P31" i="4"/>
  <c r="P161" i="4"/>
  <c r="P30" i="4"/>
  <c r="P160" i="4"/>
  <c r="P29" i="4"/>
  <c r="P159" i="4"/>
  <c r="P24" i="4"/>
  <c r="P154" i="4"/>
  <c r="P55" i="4"/>
  <c r="P185" i="4"/>
  <c r="P56" i="4"/>
  <c r="P186" i="4"/>
  <c r="P54" i="4"/>
  <c r="P184" i="4"/>
  <c r="P26" i="4"/>
  <c r="P156" i="4"/>
  <c r="P27" i="4"/>
  <c r="P157" i="4"/>
  <c r="P28" i="4"/>
  <c r="P158" i="4"/>
  <c r="M13" i="4"/>
  <c r="M143" i="4"/>
  <c r="P25" i="4"/>
  <c r="P155" i="4"/>
  <c r="M14" i="4"/>
  <c r="M144" i="4"/>
  <c r="A40" i="6"/>
  <c r="A3" i="6"/>
  <c r="A4" i="10"/>
  <c r="A201" i="10"/>
  <c r="F66" i="10"/>
  <c r="F263" i="10"/>
  <c r="S63" i="10"/>
  <c r="S260" i="10"/>
  <c r="F59" i="10"/>
  <c r="F256" i="10"/>
  <c r="F58" i="10"/>
  <c r="F255" i="10"/>
  <c r="V37" i="10"/>
  <c r="V234" i="10"/>
  <c r="T37" i="10"/>
  <c r="T234" i="10"/>
  <c r="V36" i="10"/>
  <c r="V233" i="10"/>
  <c r="T36" i="10"/>
  <c r="T233" i="10"/>
  <c r="B50" i="4"/>
  <c r="AL50" i="4"/>
  <c r="AL180" i="4"/>
  <c r="AC50" i="4"/>
  <c r="AC180" i="4"/>
  <c r="T50" i="4"/>
  <c r="T180" i="4"/>
  <c r="K50" i="4"/>
  <c r="K180" i="4"/>
  <c r="B19" i="4"/>
  <c r="K19" i="4"/>
  <c r="AL19" i="4"/>
  <c r="AC19" i="4"/>
  <c r="T19" i="4"/>
  <c r="X59" i="10"/>
  <c r="X256" i="10"/>
  <c r="X58" i="10"/>
  <c r="X255" i="10"/>
  <c r="C38" i="6"/>
  <c r="A38" i="6"/>
  <c r="C37" i="6"/>
  <c r="A37" i="6"/>
  <c r="F60" i="10"/>
  <c r="F257" i="10"/>
  <c r="I19" i="4"/>
  <c r="J17" i="4"/>
  <c r="B149" i="4"/>
  <c r="AS19" i="4"/>
  <c r="AT17" i="4"/>
  <c r="AL149" i="4"/>
  <c r="R19" i="4"/>
  <c r="S17" i="4"/>
  <c r="K149" i="4"/>
  <c r="AJ19" i="4"/>
  <c r="AK17" i="4"/>
  <c r="AC149" i="4"/>
  <c r="I50" i="4"/>
  <c r="I180" i="4"/>
  <c r="B180" i="4"/>
  <c r="AA19" i="4"/>
  <c r="AB17" i="4"/>
  <c r="T149" i="4"/>
  <c r="X60" i="10"/>
  <c r="X257" i="10"/>
  <c r="AJ149" i="4"/>
  <c r="AK147" i="4"/>
  <c r="AS149" i="4"/>
  <c r="AT147" i="4"/>
  <c r="R149" i="4"/>
  <c r="S147" i="4"/>
  <c r="I149" i="4"/>
  <c r="J147" i="4"/>
  <c r="AA149" i="4"/>
  <c r="AB147" i="4"/>
  <c r="T39" i="4"/>
  <c r="T169" i="4"/>
  <c r="X39" i="4"/>
  <c r="X169" i="4"/>
  <c r="AA39" i="4"/>
  <c r="AA169" i="4"/>
  <c r="AC39" i="4"/>
  <c r="AC169" i="4"/>
  <c r="AE39" i="4"/>
  <c r="AE169" i="4"/>
  <c r="AG39" i="4"/>
  <c r="AG169" i="4"/>
  <c r="AJ39" i="4"/>
  <c r="AJ169" i="4"/>
  <c r="AL39" i="4"/>
  <c r="AL169" i="4"/>
  <c r="AN39" i="4"/>
  <c r="AN169" i="4"/>
  <c r="AP39" i="4"/>
  <c r="AP169" i="4"/>
  <c r="AS39" i="4"/>
  <c r="AS169" i="4"/>
  <c r="R50" i="4"/>
  <c r="R180" i="4"/>
  <c r="AA50" i="4"/>
  <c r="AA180" i="4"/>
  <c r="AJ50" i="4"/>
  <c r="AJ180" i="4"/>
  <c r="AS50" i="4"/>
  <c r="AS180" i="4"/>
  <c r="I181" i="4"/>
  <c r="R181" i="4"/>
  <c r="AA181" i="4"/>
  <c r="AJ181" i="4"/>
  <c r="AS181" i="4"/>
  <c r="T60" i="4"/>
  <c r="T190" i="4"/>
  <c r="X60" i="4"/>
  <c r="X190" i="4"/>
  <c r="AA60" i="4"/>
  <c r="AA190" i="4"/>
  <c r="AC60" i="4"/>
  <c r="AC190" i="4"/>
  <c r="AE60" i="4"/>
  <c r="AE190" i="4"/>
  <c r="AG60" i="4"/>
  <c r="AG190" i="4"/>
  <c r="AJ60" i="4"/>
  <c r="AJ190" i="4"/>
  <c r="AL60" i="4"/>
  <c r="AL190" i="4"/>
  <c r="AN60" i="4"/>
  <c r="AN190" i="4"/>
  <c r="AP60" i="4"/>
  <c r="AP190" i="4"/>
  <c r="AS60" i="4"/>
  <c r="AS190" i="4"/>
  <c r="A67" i="4"/>
  <c r="A197" i="4"/>
  <c r="AL70" i="4"/>
  <c r="AL200" i="4"/>
  <c r="F74" i="4"/>
  <c r="F204" i="4"/>
  <c r="AO77" i="4"/>
  <c r="AO207" i="4"/>
  <c r="AN77" i="4"/>
  <c r="AN207" i="4"/>
  <c r="A68" i="4"/>
  <c r="A198" i="4"/>
  <c r="U74" i="4"/>
  <c r="U204" i="4"/>
  <c r="AL76" i="4"/>
  <c r="AL206" i="4"/>
  <c r="AL74" i="4"/>
  <c r="AL204" i="4"/>
  <c r="AH77" i="4"/>
  <c r="AH207" i="4"/>
  <c r="V77" i="4"/>
  <c r="V207" i="4"/>
  <c r="AK19" i="4"/>
  <c r="AG40" i="4"/>
  <c r="AG170" i="4"/>
  <c r="S19" i="4"/>
  <c r="S149" i="4"/>
  <c r="J19" i="4"/>
  <c r="J149" i="4"/>
  <c r="AP40" i="4"/>
  <c r="AP170" i="4"/>
  <c r="AA77" i="4"/>
  <c r="AA207" i="4"/>
  <c r="AD77" i="4"/>
  <c r="AD207" i="4"/>
  <c r="X77" i="4"/>
  <c r="X207" i="4"/>
  <c r="AF77" i="4"/>
  <c r="AF207" i="4"/>
  <c r="AK77" i="4"/>
  <c r="AK207" i="4"/>
  <c r="T77" i="4"/>
  <c r="T207" i="4"/>
  <c r="AM77" i="4"/>
  <c r="AM207" i="4"/>
  <c r="R77" i="4"/>
  <c r="R207" i="4"/>
  <c r="AZ62" i="4"/>
  <c r="AZ63" i="4"/>
  <c r="AZ64" i="4"/>
  <c r="AZ65" i="4"/>
  <c r="AK50" i="4"/>
  <c r="AK180" i="4"/>
  <c r="AK149" i="4"/>
  <c r="AC40" i="4"/>
  <c r="AC41" i="4"/>
  <c r="AG41" i="4"/>
  <c r="BA57" i="4"/>
  <c r="BA58" i="4"/>
  <c r="AL40" i="4"/>
  <c r="AL170" i="4"/>
  <c r="AB19" i="4"/>
  <c r="BA67" i="4"/>
  <c r="BA68" i="4"/>
  <c r="BA69" i="4"/>
  <c r="BA70" i="4"/>
  <c r="AP61" i="4"/>
  <c r="AP41" i="4"/>
  <c r="AT19" i="4"/>
  <c r="AZ52" i="4"/>
  <c r="AZ53" i="4"/>
  <c r="AZ54" i="4"/>
  <c r="AZ55" i="4"/>
  <c r="S50" i="4"/>
  <c r="S180" i="4"/>
  <c r="AP62" i="4"/>
  <c r="AP192" i="4"/>
  <c r="AP191" i="4"/>
  <c r="AC42" i="4"/>
  <c r="AC172" i="4"/>
  <c r="AC171" i="4"/>
  <c r="BA52" i="4"/>
  <c r="BA53" i="4"/>
  <c r="BA54" i="4"/>
  <c r="BA55" i="4"/>
  <c r="AC61" i="4"/>
  <c r="AC170" i="4"/>
  <c r="AZ67" i="4"/>
  <c r="AZ68" i="4"/>
  <c r="AZ69" i="4"/>
  <c r="AZ70" i="4"/>
  <c r="AT50" i="4"/>
  <c r="AT149" i="4"/>
  <c r="AP42" i="4"/>
  <c r="AP171" i="4"/>
  <c r="AG42" i="4"/>
  <c r="AG172" i="4"/>
  <c r="AG171" i="4"/>
  <c r="AZ57" i="4"/>
  <c r="AZ58" i="4"/>
  <c r="AZ59" i="4"/>
  <c r="AZ60" i="4"/>
  <c r="AB50" i="4"/>
  <c r="AB180" i="4"/>
  <c r="AB149" i="4"/>
  <c r="AL41" i="4"/>
  <c r="BA62" i="4"/>
  <c r="BA63" i="4"/>
  <c r="BA64" i="4"/>
  <c r="BA65" i="4"/>
  <c r="AL61" i="4"/>
  <c r="U77" i="4"/>
  <c r="U207" i="4"/>
  <c r="W77" i="4"/>
  <c r="W207" i="4"/>
  <c r="S77" i="4"/>
  <c r="S207" i="4"/>
  <c r="Y77" i="4"/>
  <c r="Y207" i="4"/>
  <c r="BA59" i="4"/>
  <c r="BA60" i="4"/>
  <c r="AG61" i="4"/>
  <c r="AG62" i="4"/>
  <c r="AP63" i="4"/>
  <c r="AP193" i="4"/>
  <c r="AC43" i="4"/>
  <c r="AC44" i="4"/>
  <c r="AC174" i="4"/>
  <c r="AL77" i="4"/>
  <c r="AL207" i="4"/>
  <c r="AT180" i="4"/>
  <c r="AL62" i="4"/>
  <c r="AL191" i="4"/>
  <c r="AL42" i="4"/>
  <c r="AL171" i="4"/>
  <c r="AC62" i="4"/>
  <c r="AC191" i="4"/>
  <c r="AP43" i="4"/>
  <c r="AP172" i="4"/>
  <c r="AG43" i="4"/>
  <c r="AG44" i="4"/>
  <c r="AE77" i="4"/>
  <c r="AE207" i="4"/>
  <c r="AJ77" i="4"/>
  <c r="AJ207" i="4"/>
  <c r="AG77" i="4"/>
  <c r="AG207" i="4"/>
  <c r="AP64" i="4"/>
  <c r="AP194" i="4"/>
  <c r="AG191" i="4"/>
  <c r="AC173" i="4"/>
  <c r="AC45" i="4"/>
  <c r="AC175" i="4"/>
  <c r="AC63" i="4"/>
  <c r="AC192" i="4"/>
  <c r="AL43" i="4"/>
  <c r="AL172" i="4"/>
  <c r="AL63" i="4"/>
  <c r="AL192" i="4"/>
  <c r="AP173" i="4"/>
  <c r="AP44" i="4"/>
  <c r="AG173" i="4"/>
  <c r="AG45" i="4"/>
  <c r="AG174" i="4"/>
  <c r="AG63" i="4"/>
  <c r="AG192" i="4"/>
  <c r="X40" i="4"/>
  <c r="AP65" i="4"/>
  <c r="AP195" i="4"/>
  <c r="C77" i="4"/>
  <c r="C207" i="4"/>
  <c r="AL193" i="4"/>
  <c r="AL64" i="4"/>
  <c r="AC64" i="4"/>
  <c r="AC193" i="4"/>
  <c r="AL173" i="4"/>
  <c r="AL44" i="4"/>
  <c r="AP45" i="4"/>
  <c r="AP175" i="4"/>
  <c r="AP174" i="4"/>
  <c r="AG64" i="4"/>
  <c r="AG194" i="4"/>
  <c r="AG193" i="4"/>
  <c r="D77" i="4"/>
  <c r="D207" i="4"/>
  <c r="AG175" i="4"/>
  <c r="AU40" i="4"/>
  <c r="AU170" i="4"/>
  <c r="X170" i="4"/>
  <c r="AZ47" i="4"/>
  <c r="AZ48" i="4"/>
  <c r="AZ49" i="4"/>
  <c r="AZ50" i="4"/>
  <c r="J50" i="4"/>
  <c r="J180" i="4"/>
  <c r="X41" i="4"/>
  <c r="AU19" i="4"/>
  <c r="AU149" i="4"/>
  <c r="BA47" i="4"/>
  <c r="BA48" i="4"/>
  <c r="BA49" i="4"/>
  <c r="BA50" i="4"/>
  <c r="X61" i="4"/>
  <c r="X191" i="4"/>
  <c r="P77" i="4"/>
  <c r="P207" i="4"/>
  <c r="N77" i="4"/>
  <c r="N207" i="4"/>
  <c r="X171" i="4"/>
  <c r="AL45" i="4"/>
  <c r="AL175" i="4"/>
  <c r="AL174" i="4"/>
  <c r="AL65" i="4"/>
  <c r="AL194" i="4"/>
  <c r="F77" i="4"/>
  <c r="F207" i="4"/>
  <c r="AC65" i="4"/>
  <c r="AC194" i="4"/>
  <c r="AG65" i="4"/>
  <c r="AU41" i="4"/>
  <c r="AU171" i="4"/>
  <c r="X42" i="4"/>
  <c r="AU61" i="4"/>
  <c r="AU191" i="4"/>
  <c r="X62" i="4"/>
  <c r="AC77" i="4"/>
  <c r="AC207" i="4"/>
  <c r="AU50" i="4"/>
  <c r="AU180" i="4"/>
  <c r="Y67" i="4"/>
  <c r="Y197" i="4"/>
  <c r="A77" i="4"/>
  <c r="A207" i="4"/>
  <c r="M77" i="4"/>
  <c r="M207" i="4"/>
  <c r="AL195" i="4"/>
  <c r="K77" i="4"/>
  <c r="K207" i="4"/>
  <c r="AC195" i="4"/>
  <c r="E77" i="4"/>
  <c r="E207" i="4"/>
  <c r="L77" i="4"/>
  <c r="L207" i="4"/>
  <c r="AG195" i="4"/>
  <c r="X63" i="4"/>
  <c r="X64" i="4"/>
  <c r="X194" i="4"/>
  <c r="X192" i="4"/>
  <c r="AU42" i="4"/>
  <c r="AU172" i="4"/>
  <c r="X172" i="4"/>
  <c r="X43" i="4"/>
  <c r="I77" i="4"/>
  <c r="I207" i="4"/>
  <c r="AD67" i="4"/>
  <c r="AD197" i="4"/>
  <c r="AU62" i="4"/>
  <c r="AU192" i="4"/>
  <c r="X68" i="4"/>
  <c r="X198" i="4"/>
  <c r="AU43" i="4"/>
  <c r="AU173" i="4"/>
  <c r="X173" i="4"/>
  <c r="AU63" i="4"/>
  <c r="AU193" i="4"/>
  <c r="X193" i="4"/>
  <c r="AE68" i="4"/>
  <c r="AE198" i="4"/>
  <c r="X44" i="4"/>
  <c r="AU64" i="4"/>
  <c r="AU194" i="4"/>
  <c r="X65" i="4"/>
  <c r="AU44" i="4"/>
  <c r="AU174" i="4"/>
  <c r="X174" i="4"/>
  <c r="AU65" i="4"/>
  <c r="AU195" i="4"/>
  <c r="X195" i="4"/>
  <c r="J77" i="4"/>
  <c r="J207" i="4"/>
  <c r="X45" i="4"/>
  <c r="B77" i="4"/>
  <c r="AU45" i="4"/>
  <c r="AU175" i="4"/>
  <c r="X175" i="4"/>
  <c r="B207" i="4"/>
</calcChain>
</file>

<file path=xl/comments1.xml><?xml version="1.0" encoding="utf-8"?>
<comments xmlns="http://schemas.openxmlformats.org/spreadsheetml/2006/main">
  <authors>
    <author>Abdulkadir</author>
    <author>ekrem</author>
    <author>abdulkadir</author>
    <author>Ekrem KADIOĞLU</author>
  </authors>
  <commentList>
    <comment ref="M1" authorId="0">
      <text>
        <r>
          <rPr>
            <sz val="9"/>
            <color indexed="81"/>
            <rFont val="Tahoma"/>
            <family val="2"/>
            <charset val="162"/>
          </rPr>
          <t xml:space="preserve">Örneğin, formun ait olduğu dönem 5 Şubat-28 Şubat 2004 tarihleri arasını kapsıyorsa
5.2.2004
olarak yazılacaktır.
</t>
        </r>
      </text>
    </comment>
    <comment ref="S1" authorId="0">
      <text>
        <r>
          <rPr>
            <sz val="9"/>
            <color indexed="81"/>
            <rFont val="Tahoma"/>
            <family val="2"/>
            <charset val="162"/>
          </rPr>
          <t>Örneğin, formun ait olduğu dönem 5 Şubat-28 Şubat 2004 tarihleri arasını kapsıyorsa
28.2.2004 olarak yazılacaktır.</t>
        </r>
      </text>
    </comment>
    <comment ref="E7" authorId="1">
      <text>
        <r>
          <rPr>
            <sz val="8"/>
            <color indexed="81"/>
            <rFont val="Tahoma"/>
            <family val="2"/>
            <charset val="162"/>
          </rPr>
          <t xml:space="preserve">Ünvanı ile beraber yazılacaktır.
</t>
        </r>
      </text>
    </comment>
    <comment ref="E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 ...</t>
        </r>
        <r>
          <rPr>
            <sz val="8"/>
            <color indexed="81"/>
            <rFont val="Tahoma"/>
            <family val="2"/>
            <charset val="162"/>
          </rPr>
          <t xml:space="preserve"> vs. Anabilim Dalı Başkanlığı, Bölüm Başkan yardımcılığı görevleri zorunlu ders yükünü etkilemediğinden yazılmasına gerek yoktur. Zorunlu ders yükünü etkileyecek bir idari görev  olmaması durumunda bu kısım boş bırakılacaktır.
</t>
        </r>
      </text>
    </comment>
    <comment ref="R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R9" authorId="0">
      <text>
        <r>
          <rPr>
            <sz val="9"/>
            <color indexed="81"/>
            <rFont val="Tahoma"/>
            <family val="2"/>
            <charset val="162"/>
          </rPr>
          <t>Ait olduğu ay ve yıl boş bırakılırsa Ek Ders formunda Dönem Başlama ve Bitiş Tarihinden alır. Bu alana ay ve yıl girilirse EK Ders formuna yazdırır.</t>
        </r>
      </text>
    </comment>
    <comment ref="A14" authorId="2">
      <text>
        <r>
          <rPr>
            <sz val="9"/>
            <color indexed="81"/>
            <rFont val="Tahoma"/>
            <family val="2"/>
            <charset val="162"/>
          </rPr>
          <t>Ders Programına işlenecek Ders Kodları</t>
        </r>
      </text>
    </comment>
    <comment ref="B14" authorId="1">
      <text>
        <r>
          <rPr>
            <sz val="8"/>
            <color indexed="81"/>
            <rFont val="Tahoma"/>
            <family val="2"/>
            <charset val="162"/>
          </rPr>
          <t xml:space="preserve">Kodu olmayan dersler için bu kısım boş bırakılacaktır.
</t>
        </r>
      </text>
    </comment>
    <comment ref="BA27" authorId="3">
      <text>
        <r>
          <rPr>
            <sz val="8"/>
            <color indexed="81"/>
            <rFont val="Tahoma"/>
            <family val="2"/>
            <charset val="162"/>
          </rPr>
          <t xml:space="preserve">Listede olmayan birimin adını bu renkli hücrelere yazabilirsiniz.
</t>
        </r>
      </text>
    </comment>
  </commentList>
</comments>
</file>

<file path=xl/comments2.xml><?xml version="1.0" encoding="utf-8"?>
<comments xmlns="http://schemas.openxmlformats.org/spreadsheetml/2006/main">
  <authors>
    <author>Ekrem KADIOĞLU</author>
    <author>Abdulkadir</author>
    <author>ekrem</author>
  </authors>
  <commentList>
    <comment ref="P9" authorId="0">
      <text>
        <r>
          <rPr>
            <sz val="8"/>
            <color indexed="81"/>
            <rFont val="Tahoma"/>
            <family val="2"/>
            <charset val="162"/>
          </rPr>
          <t>Seçmek istediğiniz birim bu listede yoksa "Birimler" sayfasında ilgili birimin ismi eklenerek seçim yapılabilir.</t>
        </r>
      </text>
    </comment>
    <comment ref="AM11" authorId="1">
      <text>
        <r>
          <rPr>
            <sz val="9"/>
            <color indexed="81"/>
            <rFont val="Tahoma"/>
            <family val="2"/>
            <charset val="162"/>
          </rPr>
          <t>DersYükü Formunda İlgili alan boş bırakılırsa aşağıdaki tarihten kendisi getirir.</t>
        </r>
      </text>
    </comment>
    <comment ref="M12" authorId="2">
      <text>
        <r>
          <rPr>
            <sz val="8"/>
            <color indexed="81"/>
            <rFont val="Tahoma"/>
            <family val="2"/>
            <charset val="162"/>
          </rPr>
          <t xml:space="preserve">Unvan ile beraber yazılacaktır.
</t>
        </r>
      </text>
    </comment>
    <comment ref="AM12" authorId="1">
      <text>
        <r>
          <rPr>
            <sz val="9"/>
            <color indexed="81"/>
            <rFont val="Tahoma"/>
            <family val="2"/>
            <charset val="162"/>
          </rPr>
          <t>Ders Yükü Formunda Başlangıç ve Bitiş Tarihlerinin girilmesi gerekiyor</t>
        </r>
      </text>
    </comment>
    <comment ref="A17" authorId="2">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P22" authorId="0">
      <text>
        <r>
          <rPr>
            <b/>
            <sz val="8"/>
            <color indexed="81"/>
            <rFont val="Tahoma"/>
            <family val="2"/>
            <charset val="162"/>
          </rPr>
          <t xml:space="preserve">Kodlama yaparken dikkat edilecek hususlar:
</t>
        </r>
        <r>
          <rPr>
            <b/>
            <sz val="12"/>
            <color indexed="81"/>
            <rFont val="Tahoma"/>
            <family val="2"/>
            <charset val="162"/>
          </rPr>
          <t>1.</t>
        </r>
        <r>
          <rPr>
            <b/>
            <sz val="8"/>
            <color indexed="81"/>
            <rFont val="Tahoma"/>
            <family val="2"/>
            <charset val="162"/>
          </rPr>
          <t xml:space="preserve">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t>
        </r>
        <r>
          <rPr>
            <b/>
            <sz val="12"/>
            <color indexed="81"/>
            <rFont val="Tahoma"/>
            <family val="2"/>
            <charset val="162"/>
          </rPr>
          <t>2.</t>
        </r>
        <r>
          <rPr>
            <b/>
            <sz val="8"/>
            <color indexed="81"/>
            <rFont val="Tahoma"/>
            <family val="2"/>
            <charset val="162"/>
          </rPr>
          <t xml:space="preserve">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t>
        </r>
        <r>
          <rPr>
            <b/>
            <sz val="12"/>
            <color indexed="81"/>
            <rFont val="Tahoma"/>
            <family val="2"/>
            <charset val="162"/>
          </rPr>
          <t>3.</t>
        </r>
        <r>
          <rPr>
            <b/>
            <sz val="8"/>
            <color indexed="81"/>
            <rFont val="Tahoma"/>
            <family val="2"/>
            <charset val="162"/>
          </rPr>
          <t xml:space="preserve"> İkinci Öğretimdeki kodlamada da benzer şekilde hareket edilir.
</t>
        </r>
        <r>
          <rPr>
            <b/>
            <sz val="12"/>
            <color indexed="81"/>
            <rFont val="Tahoma"/>
            <family val="2"/>
            <charset val="162"/>
          </rPr>
          <t>4.</t>
        </r>
        <r>
          <rPr>
            <b/>
            <sz val="8"/>
            <color indexed="81"/>
            <rFont val="Tahoma"/>
            <family val="2"/>
            <charset val="162"/>
          </rPr>
          <t xml:space="preserve"> Örgün Öğretim ile İkinci Öğretim için yapılan kodlama birbirinden bağımsızdır. Örneğin, Örgün Öğretimde 1 kodu verilen bir birime İkinci öğretimde başka bir kod (örneğin 2 kodu) verilebilir.  </t>
        </r>
        <r>
          <rPr>
            <sz val="8"/>
            <color indexed="81"/>
            <rFont val="Tahoma"/>
            <family val="2"/>
            <charset val="162"/>
          </rPr>
          <t xml:space="preserve">
</t>
        </r>
      </text>
    </comment>
    <comment ref="T23" authorId="0">
      <text>
        <r>
          <rPr>
            <b/>
            <sz val="8"/>
            <color indexed="81"/>
            <rFont val="Tahoma"/>
            <family val="2"/>
            <charset val="162"/>
          </rPr>
          <t xml:space="preserve">Bu sütüna ara sınavın kaçıncı haftada olduğu Sınav Ücret Formundan getirilmektedir. Sınav Tarihi Ders Yükü formundaki tarihlerin dışında ise veri getirmez.
</t>
        </r>
      </text>
    </comment>
    <comment ref="V23" authorId="0">
      <text>
        <r>
          <rPr>
            <sz val="8"/>
            <color indexed="81"/>
            <rFont val="Tahoma"/>
            <family val="2"/>
            <charset val="162"/>
          </rPr>
          <t xml:space="preserve">Bu sütüna ara sınava giren öğrenci sayısı Sınav Ücret formnudaki öğrenci sayılaraına göre getirilecektir.
Arasınavlar DİĞER FAALİYETLERden olduğundan 112 yazılmış bir arasınav için ilgili haftada bu dersin DF sütününa 112 ye karşılık gelen 3 ders yükü yazılacaktır.
</t>
        </r>
        <r>
          <rPr>
            <sz val="8"/>
            <color indexed="10"/>
            <rFont val="Tahoma"/>
            <family val="2"/>
            <charset val="162"/>
          </rPr>
          <t>Arasınav karşılığı olarak yazılacak yüklerde, öğrenci sayılarına göre, 1-50 için 1,  51-100 için 2,  101-150 için 3, 151-200 için 4,  201 ve fazlası için 5 olduğunu dikkate alınız.</t>
        </r>
      </text>
    </comment>
    <comment ref="BA27" authorId="0">
      <text>
        <r>
          <rPr>
            <sz val="8"/>
            <color indexed="81"/>
            <rFont val="Tahoma"/>
            <family val="2"/>
            <charset val="162"/>
          </rPr>
          <t xml:space="preserve">Listede olmayan birimin adını bu renkli hücrelere yazabilirsiniz.
</t>
        </r>
      </text>
    </comment>
    <comment ref="D39" authorId="1">
      <text>
        <r>
          <rPr>
            <b/>
            <sz val="9"/>
            <color indexed="81"/>
            <rFont val="Tahoma"/>
            <family val="2"/>
            <charset val="162"/>
          </rPr>
          <t xml:space="preserve">Kodlama yaparken dikkat edilecek hususlar:
1.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2.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3. İkinci Öğretimdeki kodlamada da benzer şekilde hareket edilir.
4. Örgün Öğretim ile İkinci Öğretim için yapılan kodlama birbirinden bağımsızdır. Örneğin, Örgün Öğretimde 1 kodu verilen bir birime İkinci öğretimde başka bir kod (örneğin 2 kodu) verilebilir.  
</t>
        </r>
      </text>
    </comment>
    <comment ref="AM67" authorId="1">
      <text>
        <r>
          <rPr>
            <sz val="9"/>
            <color indexed="81"/>
            <rFont val="Tahoma"/>
            <family val="2"/>
            <charset val="162"/>
          </rPr>
          <t>Hafta sayısı "Dönemin Başlama ve Bitiş Tarihinden" elde edilmektedir. Bu nedenle;
02.08.2010-29.08.2010
Şeklinde olmalıdır.</t>
        </r>
      </text>
    </comment>
    <comment ref="U74" authorId="2">
      <text>
        <r>
          <rPr>
            <sz val="8"/>
            <color indexed="81"/>
            <rFont val="Tahoma"/>
            <family val="2"/>
            <charset val="162"/>
          </rPr>
          <t>Bu kutuya veri girişi yapmayınız. Birim Yetkililerini ve Ünvanlarını Birimler sayfasında bulunan tabloda birimlerin karşısına yazınız.</t>
        </r>
      </text>
    </comment>
    <comment ref="AL74" authorId="0">
      <text>
        <r>
          <rPr>
            <sz val="8"/>
            <color indexed="81"/>
            <rFont val="Tahoma"/>
            <family val="2"/>
            <charset val="162"/>
          </rPr>
          <t xml:space="preserve">Bu kutuya veri girişi yapmayınız. Birim Yetkililerini ve Ünvanlarını Birimler Sayfasında bulunan tabloda birimleri karşısına yazınız.
</t>
        </r>
      </text>
    </comment>
    <comment ref="AL76" authorId="0">
      <text>
        <r>
          <rPr>
            <sz val="8"/>
            <color indexed="81"/>
            <rFont val="Tahoma"/>
            <family val="2"/>
            <charset val="162"/>
          </rPr>
          <t>Bu kutuya veri girişi yapmayınız. Birim Yetkililerini ve Ünvanlarını Birimler Sayfasında bulunan tabloda birimleri karşısına yazınız.</t>
        </r>
      </text>
    </comment>
    <comment ref="A77" authorId="2">
      <text>
        <r>
          <rPr>
            <sz val="8"/>
            <color indexed="81"/>
            <rFont val="Tahoma"/>
            <family val="2"/>
            <charset val="162"/>
          </rPr>
          <t xml:space="preserve"> Ö.Ö.de her iki yerde ÜTDS  (AP17 hücresi  ile AP40 hücresi) eşit olmak zorundadır.
</t>
        </r>
      </text>
    </comment>
    <comment ref="B77" authorId="2">
      <text>
        <r>
          <rPr>
            <sz val="8"/>
            <color indexed="81"/>
            <rFont val="Tahoma"/>
            <family val="2"/>
            <charset val="162"/>
          </rPr>
          <t xml:space="preserve">Ö.Ö.de 1.haftadaki ÜTDS ile 1.haftadaki  ÜTDS NİN BİRİMLERE DAĞILIMlarının toplamı eşit olmalıdır.
</t>
        </r>
      </text>
    </comment>
    <comment ref="C77" authorId="2">
      <text>
        <r>
          <rPr>
            <sz val="8"/>
            <color indexed="81"/>
            <rFont val="Tahoma"/>
            <family val="2"/>
            <charset val="162"/>
          </rPr>
          <t xml:space="preserve">Ö.Ö.de 2.haftadaki ÜTDS ile 2.haftadaki ÜTDS NİN BİRİMLERE DAĞILIMların toplamı eşit olmalıdır.
</t>
        </r>
      </text>
    </comment>
    <comment ref="D77" authorId="2">
      <text>
        <r>
          <rPr>
            <sz val="8"/>
            <color indexed="81"/>
            <rFont val="Tahoma"/>
            <family val="2"/>
            <charset val="162"/>
          </rPr>
          <t xml:space="preserve">Ö.Ö.de 3.haftadaki ÜTDS ile 3.haftadaki ÜTDS NİN BİRİMLERE DAĞILIMların toplamı eşit olmalıdır.
</t>
        </r>
      </text>
    </comment>
    <comment ref="E77" authorId="2">
      <text>
        <r>
          <rPr>
            <sz val="8"/>
            <color indexed="81"/>
            <rFont val="Tahoma"/>
            <family val="2"/>
            <charset val="162"/>
          </rPr>
          <t xml:space="preserve">Ö.Ö.de 4.haftadaki ÜTDS ile 4.haftadaki ÜTDS NİN BİRİMLERE DAĞILIMların toplamı eşit olmalıdır.
</t>
        </r>
      </text>
    </comment>
    <comment ref="F77" authorId="2">
      <text>
        <r>
          <rPr>
            <sz val="8"/>
            <color indexed="81"/>
            <rFont val="Tahoma"/>
            <family val="2"/>
            <charset val="162"/>
          </rPr>
          <t xml:space="preserve">Ö.Ö.de 5.haftadaki ÜTDS ile 5.haftadaki ÜTDS NİN BİRİMLERE DAĞILIMların toplamı eşit olmalıdır.
</t>
        </r>
      </text>
    </comment>
    <comment ref="I77" authorId="2">
      <text>
        <r>
          <rPr>
            <sz val="8"/>
            <color indexed="81"/>
            <rFont val="Tahoma"/>
            <family val="2"/>
            <charset val="162"/>
          </rPr>
          <t xml:space="preserve"> İ.Ö.de her iki yerde ÜTDS  (AP50 hücresi  ile AP61 hücresi) eşit olmak zorundadır.
</t>
        </r>
      </text>
    </comment>
    <comment ref="J77" authorId="2">
      <text>
        <r>
          <rPr>
            <sz val="8"/>
            <color indexed="81"/>
            <rFont val="Tahoma"/>
            <family val="2"/>
            <charset val="162"/>
          </rPr>
          <t xml:space="preserve">İ.Ö.de 1.haftadaki ÜTDS ile 1.haftadaki  ÜTDS NİN BİRİMLERE DAĞILIMlarının toplamı eşit olmalıdır.
</t>
        </r>
      </text>
    </comment>
    <comment ref="K77" authorId="2">
      <text>
        <r>
          <rPr>
            <sz val="8"/>
            <color indexed="81"/>
            <rFont val="Tahoma"/>
            <family val="2"/>
            <charset val="162"/>
          </rPr>
          <t xml:space="preserve">İ.Ö.de 2.haftadaki ÜTDS ile 2.haftadaki  ÜTDS NİN BİRİMLERE DAĞILIMlarının toplamı eşit olmalıdır.
</t>
        </r>
      </text>
    </comment>
    <comment ref="L77" authorId="2">
      <text>
        <r>
          <rPr>
            <sz val="8"/>
            <color indexed="81"/>
            <rFont val="Tahoma"/>
            <family val="2"/>
            <charset val="162"/>
          </rPr>
          <t xml:space="preserve">İ.Ö.de 3.haftadaki ÜTDS ile 3.haftadaki ÜTDS NİN BİRİMLERE DAĞILIMların toplamı eşit olmalıdır.
</t>
        </r>
      </text>
    </comment>
    <comment ref="M77" authorId="2">
      <text>
        <r>
          <rPr>
            <sz val="8"/>
            <color indexed="81"/>
            <rFont val="Tahoma"/>
            <family val="2"/>
            <charset val="162"/>
          </rPr>
          <t xml:space="preserve">İ.Ö.de 4.haftadaki ÜTDS ile 4.haftadaki ÜTDS NİN BİRİMLERE DAĞILIMların toplamı eşit olmalıdır.
</t>
        </r>
      </text>
    </comment>
    <comment ref="N77" authorId="2">
      <text>
        <r>
          <rPr>
            <sz val="8"/>
            <color indexed="81"/>
            <rFont val="Tahoma"/>
            <family val="2"/>
            <charset val="162"/>
          </rPr>
          <t xml:space="preserve">İ.Ö.de 5.haftadaki ÜTDS ile 5.haftadaki ÜTDS NİN BİRİMLERE DAĞILIMların toplamı eşit olmalıdır.
</t>
        </r>
      </text>
    </comment>
    <comment ref="P77" authorId="2">
      <text>
        <r>
          <rPr>
            <sz val="8"/>
            <color indexed="81"/>
            <rFont val="Tahoma"/>
            <family val="2"/>
            <charset val="162"/>
          </rPr>
          <t>Ö.Ö.de 1.haftadaki ÜD (I19 hücresi) ile ÜTDS
(V40 hücresi) eşit olmalıdır.</t>
        </r>
      </text>
    </comment>
    <comment ref="R77" authorId="2">
      <text>
        <r>
          <rPr>
            <sz val="8"/>
            <color indexed="81"/>
            <rFont val="Tahoma"/>
            <family val="2"/>
            <charset val="162"/>
          </rPr>
          <t>Ö.Ö.de 1.hafta için D.F.
(H20 ile X39) iki yerde de eşit olmalıdır.</t>
        </r>
      </text>
    </comment>
    <comment ref="S77" authorId="2">
      <text>
        <r>
          <rPr>
            <sz val="8"/>
            <color indexed="81"/>
            <rFont val="Tahoma"/>
            <family val="2"/>
            <charset val="162"/>
          </rPr>
          <t>Ö.Ö.de 2.haftadaki ÜD (Q19 hücresi) ile ÜTDS
(Z40 hücresi) eşit olmalıdır.</t>
        </r>
      </text>
    </comment>
    <comment ref="T77" authorId="2">
      <text>
        <r>
          <rPr>
            <sz val="8"/>
            <color indexed="81"/>
            <rFont val="Tahoma"/>
            <family val="2"/>
            <charset val="162"/>
          </rPr>
          <t xml:space="preserve">Ö.Ö.de 2.hafta için D.F.
(P20 ile AB39) iki yerde de eşit olmalıdır.
</t>
        </r>
      </text>
    </comment>
    <comment ref="U77" authorId="2">
      <text>
        <r>
          <rPr>
            <sz val="8"/>
            <color indexed="81"/>
            <rFont val="Tahoma"/>
            <family val="2"/>
            <charset val="162"/>
          </rPr>
          <t xml:space="preserve">Ö.Ö.de 3.haftadaki ÜD (Y19 hücresi) ile ÜTDS
(AD40 hücresi) eşit olmalıdır.
</t>
        </r>
      </text>
    </comment>
    <comment ref="V77" authorId="2">
      <text>
        <r>
          <rPr>
            <sz val="8"/>
            <color indexed="81"/>
            <rFont val="Tahoma"/>
            <family val="2"/>
            <charset val="162"/>
          </rPr>
          <t xml:space="preserve">Ö.Ö.de 3.hafta için D.F.
(X20 ile AF39) iki yerde de eşit olmalıdır.
</t>
        </r>
      </text>
    </comment>
    <comment ref="W77" authorId="2">
      <text>
        <r>
          <rPr>
            <sz val="8"/>
            <color indexed="81"/>
            <rFont val="Tahoma"/>
            <family val="2"/>
            <charset val="162"/>
          </rPr>
          <t xml:space="preserve">Ö.Ö.de 4.haftadaki ÜD (AG19 hücresi) ile ÜTDS
(AH40 hücresi) eşit olmalıdır.
</t>
        </r>
      </text>
    </comment>
    <comment ref="X77" authorId="2">
      <text>
        <r>
          <rPr>
            <sz val="8"/>
            <color indexed="81"/>
            <rFont val="Tahoma"/>
            <family val="2"/>
            <charset val="162"/>
          </rPr>
          <t xml:space="preserve">Ö.Ö.de 4.hafta için D.F.
(AF20 ile AJ39) iki yerde de eşit olmalıdır.
</t>
        </r>
      </text>
    </comment>
    <comment ref="Y77" authorId="2">
      <text>
        <r>
          <rPr>
            <sz val="8"/>
            <color indexed="81"/>
            <rFont val="Tahoma"/>
            <family val="2"/>
            <charset val="162"/>
          </rPr>
          <t xml:space="preserve">Ö.Ö.de 5.haftadaki ÜD (AO19 hücresi) ile ÜTDS
(AL40 hücresi) eşit olmalıdır.
</t>
        </r>
      </text>
    </comment>
    <comment ref="AA77" authorId="2">
      <text>
        <r>
          <rPr>
            <sz val="8"/>
            <color indexed="81"/>
            <rFont val="Tahoma"/>
            <family val="2"/>
            <charset val="162"/>
          </rPr>
          <t xml:space="preserve">Ö.Ö.de 5.hafta için D.F.
(AN20 ile AN39) iki yerde de eşit olmalıdır.
</t>
        </r>
      </text>
    </comment>
    <comment ref="AC77" authorId="2">
      <text>
        <r>
          <rPr>
            <sz val="8"/>
            <color indexed="81"/>
            <rFont val="Tahoma"/>
            <family val="2"/>
            <charset val="162"/>
          </rPr>
          <t>İ.Ö.de 1.haftadaki ÜD (I50 hücresi) ile ÜTDS
(V61 hücresi) eşit olmalıdır.</t>
        </r>
      </text>
    </comment>
    <comment ref="AD77" authorId="2">
      <text>
        <r>
          <rPr>
            <sz val="8"/>
            <color indexed="81"/>
            <rFont val="Tahoma"/>
            <family val="2"/>
            <charset val="162"/>
          </rPr>
          <t xml:space="preserve">İ.Ö.de 1.hafta için D.F.
(H51 ile X60) iki yerde de eşit olmalıdır.
</t>
        </r>
      </text>
    </comment>
    <comment ref="AE77" authorId="2">
      <text>
        <r>
          <rPr>
            <sz val="8"/>
            <color indexed="81"/>
            <rFont val="Tahoma"/>
            <family val="2"/>
            <charset val="162"/>
          </rPr>
          <t xml:space="preserve">İ.Ö.de 2.haftadaki ÜD (Q50 hücresi) ile ÜTDS
(Z61 hücresi) eşit olmalıdır.
</t>
        </r>
      </text>
    </comment>
    <comment ref="AF77" authorId="2">
      <text>
        <r>
          <rPr>
            <sz val="8"/>
            <color indexed="81"/>
            <rFont val="Tahoma"/>
            <family val="2"/>
            <charset val="162"/>
          </rPr>
          <t xml:space="preserve">İ.Ö.de 2.hafta için D.F.
(P51 ile AB60) iki yerde de eşit olmalıdır.
</t>
        </r>
      </text>
    </comment>
    <comment ref="AG77" authorId="2">
      <text>
        <r>
          <rPr>
            <sz val="8"/>
            <color indexed="81"/>
            <rFont val="Tahoma"/>
            <family val="2"/>
            <charset val="162"/>
          </rPr>
          <t xml:space="preserve">İ.Ö.de 3.haftadaki ÜD (Y50 hücresi) ile ÜTDS
(AD61 hücresi) eşit olmalıdır.
</t>
        </r>
      </text>
    </comment>
    <comment ref="AH77" authorId="2">
      <text>
        <r>
          <rPr>
            <sz val="8"/>
            <color indexed="81"/>
            <rFont val="Tahoma"/>
            <family val="2"/>
            <charset val="162"/>
          </rPr>
          <t xml:space="preserve">İ.Ö.de 3.hafta için D.F.
(X51 ile AF60) iki yerde de eşit olmalıdır.
</t>
        </r>
      </text>
    </comment>
    <comment ref="AJ77" authorId="2">
      <text>
        <r>
          <rPr>
            <sz val="8"/>
            <color indexed="81"/>
            <rFont val="Tahoma"/>
            <family val="2"/>
            <charset val="162"/>
          </rPr>
          <t xml:space="preserve">İ.Ö.de 4.haftadaki ÜD (AG50 hücresi) ile ÜTDS
(AH61 hücresi) eşit olmalıdır.
</t>
        </r>
      </text>
    </comment>
    <comment ref="AK77" authorId="2">
      <text>
        <r>
          <rPr>
            <sz val="8"/>
            <color indexed="81"/>
            <rFont val="Tahoma"/>
            <family val="2"/>
            <charset val="162"/>
          </rPr>
          <t>İ.Ö.de 4.hafta için D.F.
(AF51 ile AJ60) iki yerde de eşit olmalıdır.</t>
        </r>
      </text>
    </comment>
    <comment ref="AL77" authorId="2">
      <text>
        <r>
          <rPr>
            <sz val="8"/>
            <color indexed="81"/>
            <rFont val="Tahoma"/>
            <family val="2"/>
            <charset val="162"/>
          </rPr>
          <t xml:space="preserve">İ.Ö.de 5.haftadaki ÜD (AO50 hücresi) ile ÜTDS
(AL61 hücresi) eşit olmalıdır.
</t>
        </r>
      </text>
    </comment>
    <comment ref="AM77" authorId="2">
      <text>
        <r>
          <rPr>
            <sz val="8"/>
            <color indexed="81"/>
            <rFont val="Tahoma"/>
            <family val="2"/>
            <charset val="162"/>
          </rPr>
          <t xml:space="preserve">İ.Ö.de 5.hafta için D.F.
(AN51 ile AN60) iki yerde de eşit olmalıdır.
</t>
        </r>
      </text>
    </comment>
  </commentList>
</comments>
</file>

<file path=xl/comments3.xml><?xml version="1.0" encoding="utf-8"?>
<comments xmlns="http://schemas.openxmlformats.org/spreadsheetml/2006/main">
  <authors>
    <author>Abdulkadir</author>
  </authors>
  <commentList>
    <comment ref="P14" authorId="0">
      <text>
        <r>
          <rPr>
            <sz val="8"/>
            <color indexed="81"/>
            <rFont val="Tahoma"/>
            <family val="2"/>
            <charset val="162"/>
          </rPr>
          <t>Arasınavlar DİĞER FAALİYETLERden olduğundan,
Arasınav karşılığı olarak yazılacak yüklerde, öğrenci sayılarına göre, 1-50 için 1,  51-100 için 2,  101-150 için 3, 151-200 için 4,  201 ve fazlası için 5 olarak hesaplanmakdır.</t>
        </r>
        <r>
          <rPr>
            <sz val="9"/>
            <color indexed="81"/>
            <rFont val="Tahoma"/>
            <family val="2"/>
            <charset val="162"/>
          </rPr>
          <t xml:space="preserve">
</t>
        </r>
      </text>
    </comment>
    <comment ref="T14" authorId="0">
      <text>
        <r>
          <rPr>
            <sz val="9"/>
            <color indexed="81"/>
            <rFont val="Tahoma"/>
            <family val="2"/>
            <charset val="162"/>
          </rPr>
          <t>Bu alana veriler öğrenci sayısına göre hesaplanarak alınmaktadır.</t>
        </r>
      </text>
    </comment>
    <comment ref="W14" authorId="0">
      <text>
        <r>
          <rPr>
            <sz val="8"/>
            <color indexed="81"/>
            <rFont val="Tahoma"/>
            <family val="2"/>
            <charset val="162"/>
          </rPr>
          <t>Buraya girilecek tarih Ders Yükünde girilen Başlangıç ve Bitiş tarihleri arasında olmalıdır. Aksi takdirde 0 gözükür.</t>
        </r>
      </text>
    </comment>
  </commentList>
</comments>
</file>

<file path=xl/comments4.xml><?xml version="1.0" encoding="utf-8"?>
<comments xmlns="http://schemas.openxmlformats.org/spreadsheetml/2006/main">
  <authors>
    <author>Abdulkadir</author>
  </authors>
  <commentList>
    <comment ref="B1" authorId="0">
      <text>
        <r>
          <rPr>
            <sz val="9"/>
            <color indexed="81"/>
            <rFont val="Tahoma"/>
            <family val="2"/>
            <charset val="162"/>
          </rPr>
          <t>Ders vermekte olduğunuz birim sutunda yoksa boş bir satıra ilave edebilirsiniz.</t>
        </r>
      </text>
    </comment>
    <comment ref="C1" authorId="0">
      <text>
        <r>
          <rPr>
            <sz val="9"/>
            <color indexed="81"/>
            <rFont val="Tahoma"/>
            <family val="2"/>
            <charset val="162"/>
          </rPr>
          <t>Ek Ders formunda İlgili birimnin kısaltılmış yazılışını bu sutuna yazabilirsiniz</t>
        </r>
      </text>
    </comment>
    <comment ref="G1" authorId="0">
      <text>
        <r>
          <rPr>
            <sz val="9"/>
            <color indexed="81"/>
            <rFont val="Tahoma"/>
            <family val="2"/>
            <charset val="162"/>
          </rPr>
          <t>Atatürk Üniversitesinden farklı bir üniversitde ders veriliyorsa ilgili Birimin karşısına üniversite adı yazılırsa formlarda ilgili üniversite adı yazdırılır.</t>
        </r>
      </text>
    </comment>
  </commentList>
</comments>
</file>

<file path=xl/sharedStrings.xml><?xml version="1.0" encoding="utf-8"?>
<sst xmlns="http://schemas.openxmlformats.org/spreadsheetml/2006/main" count="532" uniqueCount="268">
  <si>
    <t>T</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</si>
  <si>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</si>
  <si>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</si>
  <si>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</si>
  <si>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</si>
  <si>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</si>
  <si>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</si>
  <si>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</si>
  <si>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</si>
  <si>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</si>
  <si>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</si>
  <si>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</si>
  <si>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</si>
  <si>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</si>
  <si>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</si>
  <si>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</si>
  <si>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</si>
  <si>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</si>
  <si>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</si>
  <si>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</si>
  <si>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</si>
  <si>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</si>
  <si>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</si>
  <si>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</si>
  <si>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</si>
  <si>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</si>
  <si>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</si>
  <si>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</si>
  <si>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</si>
  <si>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</si>
  <si>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</si>
  <si>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</si>
  <si>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</si>
  <si>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</si>
  <si>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</si>
  <si>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</si>
  <si>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</si>
  <si>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</si>
  <si>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</si>
  <si>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</si>
  <si>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</si>
  <si>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</si>
  <si>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</si>
  <si>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</si>
  <si>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ÜD</t>
  </si>
  <si>
    <t>ÜT DS</t>
  </si>
  <si>
    <t>EK2</t>
  </si>
  <si>
    <t>İ.ÖĞRETİM</t>
  </si>
  <si>
    <t>FEN BİLİMLERİ ENSTİTÜSÜ</t>
  </si>
  <si>
    <t>AYLIK ÜCRET FORMU</t>
  </si>
  <si>
    <t>SOSYAL BİLİMLER ENSTİTÜSÜ</t>
  </si>
  <si>
    <t>ATATÜRK İLK. VE İNK. TAR. ENST.</t>
  </si>
  <si>
    <t>Kod</t>
  </si>
  <si>
    <t>ZİRAAT FAKÜLTESİ</t>
  </si>
  <si>
    <t>MÜHENDİSLİK FAKÜLTESİ</t>
  </si>
  <si>
    <t>BEDEN EĞT. VE SPOR Y.OKULU</t>
  </si>
  <si>
    <t>HAFTADA</t>
  </si>
  <si>
    <t xml:space="preserve">Ara Sınav </t>
  </si>
  <si>
    <t>H</t>
  </si>
  <si>
    <t>Ö.S</t>
  </si>
  <si>
    <t>SAĞLIK BİLİMLERİ ENSTİTÜSÜ</t>
  </si>
  <si>
    <t>ÜCRETE TABİ DERS SAYISI(ÜTDS)</t>
  </si>
  <si>
    <t>İSPİR HAMZA POLAT M. Y.OKULU</t>
  </si>
  <si>
    <t>ERZURUM MESLEK Y.OKULU</t>
  </si>
  <si>
    <t>SAĞLIK HİZMETLERİ M. Y. OKULU</t>
  </si>
  <si>
    <t>İKTİSADİ VE İDARİ BİL. FAKÜLTESİ</t>
  </si>
  <si>
    <t>OLTU MESLEK Y.OKULU</t>
  </si>
  <si>
    <t>FEN FAKÜLTESİ</t>
  </si>
  <si>
    <t>Pt</t>
  </si>
  <si>
    <t>Pe</t>
  </si>
  <si>
    <t>Pz</t>
  </si>
  <si>
    <t>Fak/MYO</t>
  </si>
  <si>
    <t>H.D.S.</t>
  </si>
  <si>
    <t>Bölüm Başkanı</t>
  </si>
  <si>
    <t>Birim Yetkilisi</t>
  </si>
  <si>
    <t>Prof. Dr. Hüseyin AYDIN</t>
  </si>
  <si>
    <t>Müdür Yrd.</t>
  </si>
  <si>
    <t>Prof. Dr. Muammer ERDOĞAN</t>
  </si>
  <si>
    <t>Doç. Dr. Ömer Faruk İŞCAN</t>
  </si>
  <si>
    <t>Saat</t>
  </si>
  <si>
    <t>Pazartesi</t>
  </si>
  <si>
    <t>Salı</t>
  </si>
  <si>
    <t>Çarşamba</t>
  </si>
  <si>
    <t>Perşembe</t>
  </si>
  <si>
    <t>Cuma</t>
  </si>
  <si>
    <t>Cumartesi</t>
  </si>
  <si>
    <t>BÖLÜM BAŞKANI</t>
  </si>
  <si>
    <t>EK 1</t>
  </si>
  <si>
    <t>Kurum Sicil No</t>
  </si>
  <si>
    <t>Zorunlu Ders Yükü</t>
  </si>
  <si>
    <t>Fak./Enst./MYO</t>
  </si>
  <si>
    <t>ÖRGÜN ÖĞRETİM</t>
  </si>
  <si>
    <t>I</t>
  </si>
  <si>
    <t>V</t>
  </si>
  <si>
    <t>İKİNCİ ÖĞRETİM</t>
  </si>
  <si>
    <t>TOPLAM (Ö.Ö)</t>
  </si>
  <si>
    <t>TOPLAM (İ.Ö)</t>
  </si>
  <si>
    <t>Ö.Ö</t>
  </si>
  <si>
    <t>İ.Ö</t>
  </si>
  <si>
    <t>08.00-09.00</t>
  </si>
  <si>
    <t>09.00-10.00</t>
  </si>
  <si>
    <t>10.00-11.00</t>
  </si>
  <si>
    <t>11.00-12.00</t>
  </si>
  <si>
    <t>12.00-13.00</t>
  </si>
  <si>
    <t>13.00-14.00</t>
  </si>
  <si>
    <t>14.00-15.00</t>
  </si>
  <si>
    <t>15.00-16.00</t>
  </si>
  <si>
    <t>16.00-17.00</t>
  </si>
  <si>
    <t>İKİNCİ ÖĞRT.</t>
  </si>
  <si>
    <t>17.00-18.00</t>
  </si>
  <si>
    <t>18.00-19.00</t>
  </si>
  <si>
    <t>19.00-20.00</t>
  </si>
  <si>
    <t>20.00-21.00</t>
  </si>
  <si>
    <t>21.00-22.00</t>
  </si>
  <si>
    <t>22.00-23.00</t>
  </si>
  <si>
    <t>TEO.</t>
  </si>
  <si>
    <t>D.FA.</t>
  </si>
  <si>
    <t>GENEL TOPLAM</t>
  </si>
  <si>
    <t>Yukarıdaki Bilgilerin doğru olduğunu kabul ediyorum.</t>
  </si>
  <si>
    <t>Yukarıdaki bilgilerin doğruluğunu onaylıyorum.</t>
  </si>
  <si>
    <t>Ö. Elemanının</t>
  </si>
  <si>
    <t>Düzenleme Tarihi</t>
  </si>
  <si>
    <t>Bölüm Bşk. nın</t>
  </si>
  <si>
    <t>Onay Tarihi</t>
  </si>
  <si>
    <t>BİRİMLER</t>
  </si>
  <si>
    <t>Eğitim-Öğr. Yılı</t>
  </si>
  <si>
    <t>Dönemi</t>
  </si>
  <si>
    <t>GÜZ</t>
  </si>
  <si>
    <t>BAHAR</t>
  </si>
  <si>
    <t>PAZAR</t>
  </si>
  <si>
    <t>Bağlı Olduğunuz Birimi Seçiniz</t>
  </si>
  <si>
    <t>08:00-08:50</t>
  </si>
  <si>
    <t>09:00-09:50</t>
  </si>
  <si>
    <t>10:00-10:50</t>
  </si>
  <si>
    <t>11:00-11:50</t>
  </si>
  <si>
    <t>12:00-12:50</t>
  </si>
  <si>
    <t>13:00-13:50</t>
  </si>
  <si>
    <t>14:00-14:50</t>
  </si>
  <si>
    <t>15:00-15:50</t>
  </si>
  <si>
    <t>16:00-16:50</t>
  </si>
  <si>
    <t>17:00-17:50</t>
  </si>
  <si>
    <t>18:00-18:50</t>
  </si>
  <si>
    <t>19:00-19:50</t>
  </si>
  <si>
    <t>20:00-20:50</t>
  </si>
  <si>
    <t>21:00-21:50</t>
  </si>
  <si>
    <t>KISALTMA</t>
  </si>
  <si>
    <t>FEN BİL.ENS.</t>
  </si>
  <si>
    <t>SOS. BİL.ENS.</t>
  </si>
  <si>
    <t>FEN FAK.</t>
  </si>
  <si>
    <t>İ.İ.B.F.</t>
  </si>
  <si>
    <t>Bu form Yrd. Doç. Dr. Abdulkadir ÖZDEMİR tarfından, diğer formlar ile entegre edilmiştir.</t>
  </si>
  <si>
    <t>Bu form Yrd. Doç. Dr. Abdulkadir ÖZDEMİR tarfından geliştirlmiş ve diğer formlar ile entegre edilmiştir.</t>
  </si>
  <si>
    <t>Prof. Dr. Ekrem KADIOĞLU tarafından yapılmıştır. Yrd. Doç. Dr. Abdulkadir ÖZDEMİR tarfından, diğer formlar ile entegre edilmiştir.</t>
  </si>
  <si>
    <t>Formlarda bulunan liste bilgileri bu tablodan alınmaktadır.</t>
  </si>
  <si>
    <t>D</t>
  </si>
  <si>
    <t>Teorik</t>
  </si>
  <si>
    <t>D. F.</t>
  </si>
  <si>
    <t>Dersler</t>
  </si>
  <si>
    <t>Haftalık Saatler</t>
  </si>
  <si>
    <t>YAZ</t>
  </si>
  <si>
    <t>A</t>
  </si>
  <si>
    <t>B</t>
  </si>
  <si>
    <t>E</t>
  </si>
  <si>
    <t>F</t>
  </si>
  <si>
    <t>G</t>
  </si>
  <si>
    <t>J</t>
  </si>
  <si>
    <t>K</t>
  </si>
  <si>
    <t>L</t>
  </si>
  <si>
    <t>M</t>
  </si>
  <si>
    <t>N</t>
  </si>
  <si>
    <t>O</t>
  </si>
  <si>
    <t>P</t>
  </si>
  <si>
    <t>R</t>
  </si>
  <si>
    <t>U</t>
  </si>
  <si>
    <t>c</t>
  </si>
  <si>
    <t>p</t>
  </si>
  <si>
    <t>pt</t>
  </si>
  <si>
    <t>s</t>
  </si>
  <si>
    <t>ç</t>
  </si>
  <si>
    <t>pz</t>
  </si>
  <si>
    <t>ct</t>
  </si>
  <si>
    <t>D.K.</t>
  </si>
  <si>
    <t>TEORİK VE DİĞER DERSLERİN PROGRAMI</t>
  </si>
  <si>
    <t>KOD</t>
  </si>
  <si>
    <t>Farklı Ders programı girme alanı (Örgün Öğretim)</t>
  </si>
  <si>
    <t>Farklı Ders programı girme alanı (İkinci Öğretim)</t>
  </si>
  <si>
    <t>Formların Kullanımı ile ilgili notlar.</t>
  </si>
  <si>
    <t>1- Formlarda GRİ alanlarda veri girişine izin verilmiştir.</t>
  </si>
  <si>
    <t>İşlemin Ait Olduğu Tarihler (28.02.2011 şeklinde giriniz)</t>
  </si>
  <si>
    <t>Başlangıç</t>
  </si>
  <si>
    <t>Bitiş</t>
  </si>
  <si>
    <t>b- Bu forma girilen veriler "Ek Ders" formu ve "Ders Programı" formuna kendiliğinden aktarılmaktadır.</t>
  </si>
  <si>
    <t>a- Bu Formda her dersin alt satırına isteniyorsa ek bilgi girilebilir.</t>
  </si>
  <si>
    <t>Bu Formlar Excel 2010 ve Excel 2007 de tam fonksiyonları ile çalışmaktadır.</t>
  </si>
  <si>
    <t>2- Formlarda SARI alanlardaki veriler açılır listelerden seçilmelidir.</t>
  </si>
  <si>
    <t>3- Öncelikle "Ders Yükü" formu doldurulmalıdır.</t>
  </si>
  <si>
    <t>4- "Ek Ders Formu"</t>
  </si>
  <si>
    <t>6- Ders Programı formunda dersler Ders Yükü formundaki dağılıma göre oluşturulmaktadır.</t>
  </si>
  <si>
    <t>a- Haftalık saatlerde mavi renkli alanlar varsa, o derslerin haftalık ders dağılımlarında tutarsızlık vardır.</t>
  </si>
  <si>
    <t>a- Bu form "Ders Yükü" formundaki tarihlere göre ve ders dağılımına göre otomatik oluşturulmaktadır.</t>
  </si>
  <si>
    <t xml:space="preserve">b- Haftalık ders yükünden farklı sayıda ders yapılmışsa formun üst kısmındaki "Farklı Ders programı girme alanı"na </t>
  </si>
  <si>
    <t xml:space="preserve">    doğru değerler işlenmelidir. Bu alanda veri yoksa haftalık ders yükü esas alınır.</t>
  </si>
  <si>
    <t>22:00-22:50</t>
  </si>
  <si>
    <t>MÜH. FAK.</t>
  </si>
  <si>
    <t>Prof. Dr. Hamit AKBULUT</t>
  </si>
  <si>
    <t>Doç. Dr. Erdem KOCADAĞİSTAN</t>
  </si>
  <si>
    <t>Dekan Yrd.</t>
  </si>
  <si>
    <t>ERZ. MYO</t>
  </si>
  <si>
    <t>Yrd. Doç. Dr. Muammer ZIRZAKIRAN</t>
  </si>
  <si>
    <t>Prof. Dr. Y. Nuri ŞAHİN</t>
  </si>
  <si>
    <t>Y. Okul Müdürü</t>
  </si>
  <si>
    <t xml:space="preserve"> P.TESİ</t>
  </si>
  <si>
    <t xml:space="preserve"> SALI</t>
  </si>
  <si>
    <t xml:space="preserve"> ÇARŞ.</t>
  </si>
  <si>
    <t xml:space="preserve"> PERŞ.</t>
  </si>
  <si>
    <t xml:space="preserve"> CUMA</t>
  </si>
  <si>
    <t xml:space="preserve"> C.TESİ</t>
  </si>
  <si>
    <t xml:space="preserve"> PAZAR</t>
  </si>
  <si>
    <t>SINAV ÜCRETİ BİLDİRİM FORMU</t>
  </si>
  <si>
    <t>ÖĞRETİM ELEMANININ</t>
  </si>
  <si>
    <t>SINAVIN</t>
  </si>
  <si>
    <t>Öğretim Yılı</t>
  </si>
  <si>
    <t>Yarıyılı</t>
  </si>
  <si>
    <t>SIRA NO</t>
  </si>
  <si>
    <t>DERSİN ADI</t>
  </si>
  <si>
    <t>SINAVA GİREN ÖĞRENCİ SAYISI</t>
  </si>
  <si>
    <t>ÜCRETE ESAS BİRİM SAYI</t>
  </si>
  <si>
    <t>SINAV TARİHİ</t>
  </si>
  <si>
    <t>ÖĞRETİM YILI</t>
  </si>
  <si>
    <t>YARIYILINDA YAPILAN DÖNEM SINAVLARINDA</t>
  </si>
  <si>
    <t>ÖRGÜN ÖĞRETİMDEKİ ÜCRETE ESAS BİRİM SAYI</t>
  </si>
  <si>
    <t>;</t>
  </si>
  <si>
    <t>İKİNCİ ÖĞRETİMDEKİ ÜCRETE ESAS BİRİM SAYI</t>
  </si>
  <si>
    <t>OLMUŞTUR.</t>
  </si>
  <si>
    <t>TARİH</t>
  </si>
  <si>
    <t>BÖLÜM BŞK.NIN</t>
  </si>
  <si>
    <t>Üniversite</t>
  </si>
  <si>
    <r>
      <t xml:space="preserve">Adı ve Soyadı
 </t>
    </r>
    <r>
      <rPr>
        <sz val="10"/>
        <rFont val="Arial Tur"/>
        <charset val="162"/>
      </rPr>
      <t>(Ünvan ile)</t>
    </r>
  </si>
  <si>
    <t>Aşağıdaki Form Yazdırma amaçlıdır. Üzerinde Düzeltme yapılamaz.</t>
  </si>
  <si>
    <t xml:space="preserve">    Birimin istediği şekilde ilgili derslere ayrıca işlenmelidir</t>
  </si>
  <si>
    <t>**Yeni**</t>
  </si>
  <si>
    <t>d- Farklı Üniversitelerde derse girenler için Birimler tablosunda üniversite alanı açılmıştır. Farklı üniversitenin ismi</t>
  </si>
  <si>
    <t xml:space="preserve">    birim karşısına yazıldığında o üniversitenin adı getirilir. Boş bırakılırsa Atatürk Üniversitesini getirir. </t>
  </si>
  <si>
    <t>b- Farklı Üniversitelerde ders verenler ilgili bölümleri oluşturup karşısına Üniversite adını girmelidir.</t>
  </si>
  <si>
    <t xml:space="preserve">b- "Danışmanlık" ve "Seminer" isimli dersler varsa bunların sayıları Ders Programına kendiliğinden alınmaktadır. </t>
  </si>
  <si>
    <t>8- Formlar aynı Excel dosyasında iken çalışır. Farklı aylar için farklı Excel dosyası olarak kopyalanmalıdır.</t>
  </si>
  <si>
    <t>b- Sınava giren öğrenci sayıları girildiğinde ders sayısını kendisi hesaplamaktadır.</t>
  </si>
  <si>
    <t xml:space="preserve">c- Sınav tarihleri Ders Yükü formunda verilen tarihler arasında olmalıdır. </t>
  </si>
  <si>
    <t>Prof. Dr. M. Suphi ORHAN</t>
  </si>
  <si>
    <t>Dekan</t>
  </si>
  <si>
    <t xml:space="preserve">c- Sınav Ücret Formundaki öğrenci sayılarına ve tarihlere göre sınav bilgisi getirilmektedir. </t>
  </si>
  <si>
    <t>5- Formlardaki birim yetkililerine ait isim ve unvanlar "Birimler" tablosundan alınmaktadır. Uygun olanlar girilmelidir.</t>
  </si>
  <si>
    <t>a- Birimler tablosunda değişiklik yapılması durumunda açılır listelerden bu alanlar yeniden seçilmelidir.</t>
  </si>
  <si>
    <t>a- Dersler, Ders Yükü formundan alınmaktadır.</t>
  </si>
  <si>
    <t xml:space="preserve">    Bu tarihe göre haftayı kendisi hesaplamaktadır ve Ek Ders formuna getirmektedir. </t>
  </si>
  <si>
    <t>7- "Sınav Ücret" Formu sadece sınavlarda kullanmak amacı ile eklenmiştir.</t>
  </si>
  <si>
    <t>Prof. Dr. Üstün ÖZEN</t>
  </si>
  <si>
    <t>e- Sınav formundan ders fazlası ve öğrenci sayısı getirme işlemindeki hata giderildi.</t>
  </si>
  <si>
    <t>f- Yıl sonunda tarih hatasa düzeltildi</t>
  </si>
  <si>
    <t>Bu form Yrd. Doç. Dr. Abdulkadir ÖZDEMİR tarafından geliştirilmiştir. Ver 3.5.</t>
  </si>
  <si>
    <t>UZMANLIK ALAN DERSİ</t>
  </si>
  <si>
    <t>DANIŞMANLIK</t>
  </si>
  <si>
    <t>2011-2012</t>
  </si>
  <si>
    <t>Bölüm</t>
  </si>
  <si>
    <t>Öğretim Üyesi</t>
  </si>
  <si>
    <t>Temel Bilgi Teknolojileri -I</t>
  </si>
  <si>
    <t>Doç.Dr. Ertan YILDIRIM</t>
  </si>
  <si>
    <t>Prof. Dr. İhsan EFEOĞLU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</si>
</sst>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mmmm\ yyyy;@"/>
    <numFmt numFmtId="165" formatCode="dd/mm/yyyy;@"/>
  </numFmts>
  <fonts count="52">
    <font>
      <sz val="10"/>
      <name val="Arial Tur"/>
      <charset val="162"/>
    </font>
    <font>
      <sz val="11"/>
      <color theme="1"/>
      <name val="Calibri"/>
      <family val="2"/>
      <charset val="162"/>
      <scheme val="minor"/>
    </font>
    <font>
      <sz val="8"/>
      <name val="Arial Tur"/>
      <charset val="162"/>
    </font>
    <font>
      <b/>
      <sz val="8"/>
      <name val="Arial Tur"/>
      <charset val="162"/>
    </font>
    <font>
      <b/>
      <sz val="10"/>
      <name val="Arial Tur"/>
      <charset val="162"/>
    </font>
    <font>
      <b/>
      <sz val="10"/>
      <name val="Arial Tur"/>
      <family val="2"/>
      <charset val="162"/>
    </font>
    <font>
      <sz val="10"/>
      <name val="Arial TUR"/>
      <family val="2"/>
      <charset val="162"/>
    </font>
    <font>
      <sz val="8"/>
      <color indexed="81"/>
      <name val="Tahoma"/>
      <family val="2"/>
      <charset val="162"/>
    </font>
    <font>
      <b/>
      <sz val="8"/>
      <color indexed="81"/>
      <name val="Tahoma"/>
      <family val="2"/>
      <charset val="162"/>
    </font>
    <font>
      <b/>
      <i/>
      <sz val="8"/>
      <color indexed="81"/>
      <name val="Tahoma"/>
      <family val="2"/>
      <charset val="162"/>
    </font>
    <font>
      <sz val="10"/>
      <color indexed="8"/>
      <name val="Arial Tur"/>
      <charset val="162"/>
    </font>
    <font>
      <sz val="8"/>
      <color indexed="10"/>
      <name val="Tahoma"/>
      <family val="2"/>
      <charset val="162"/>
    </font>
    <font>
      <b/>
      <sz val="12"/>
      <color indexed="81"/>
      <name val="Tahoma"/>
      <family val="2"/>
      <charset val="162"/>
    </font>
    <font>
      <sz val="7"/>
      <name val="Arial Tur"/>
      <charset val="162"/>
    </font>
    <font>
      <sz val="6"/>
      <color rgb="FF0070C0"/>
      <name val="Arial Tur"/>
      <charset val="162"/>
    </font>
    <font>
      <sz val="10"/>
      <name val="Arial"/>
      <family val="2"/>
      <charset val="162"/>
    </font>
    <font>
      <b/>
      <sz val="10"/>
      <name val="Arial"/>
      <family val="2"/>
      <charset val="162"/>
    </font>
    <font>
      <b/>
      <sz val="8"/>
      <name val="Arial"/>
      <family val="2"/>
      <charset val="162"/>
    </font>
    <font>
      <sz val="8"/>
      <name val="Arial"/>
      <family val="2"/>
      <charset val="162"/>
    </font>
    <font>
      <sz val="8"/>
      <name val="Arial"/>
      <family val="2"/>
    </font>
    <font>
      <sz val="10"/>
      <name val="Arial"/>
      <family val="2"/>
      <charset val="162"/>
    </font>
    <font>
      <sz val="8"/>
      <name val="Arial"/>
      <family val="2"/>
      <charset val="162"/>
    </font>
    <font>
      <sz val="8"/>
      <color indexed="9"/>
      <name val="Arial"/>
      <family val="2"/>
      <charset val="162"/>
    </font>
    <font>
      <sz val="9"/>
      <color indexed="81"/>
      <name val="Tahoma"/>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14"/>
      <color theme="1"/>
      <name val="Calibri"/>
      <family val="2"/>
      <charset val="162"/>
      <scheme val="minor"/>
    </font>
    <font>
      <b/>
      <sz val="14"/>
      <color theme="1"/>
      <name val="Calibri"/>
      <family val="2"/>
      <charset val="162"/>
      <scheme val="minor"/>
    </font>
    <font>
      <b/>
      <sz val="9"/>
      <color indexed="81"/>
      <name val="Tahoma"/>
      <family val="2"/>
      <charset val="162"/>
    </font>
    <font>
      <sz val="10"/>
      <color theme="3" tint="0.39997558519241921"/>
      <name val="Arial"/>
      <family val="2"/>
      <charset val="162"/>
    </font>
    <font>
      <sz val="8"/>
      <color theme="3" tint="0.39997558519241921"/>
      <name val="Arial"/>
      <family val="2"/>
      <charset val="162"/>
    </font>
    <font>
      <sz val="9"/>
      <name val="Calibri"/>
      <family val="2"/>
      <charset val="162"/>
      <scheme val="minor"/>
    </font>
    <font>
      <b/>
      <sz val="10"/>
      <color indexed="10"/>
      <name val="Arial Tur"/>
      <family val="2"/>
      <charset val="162"/>
    </font>
    <font>
      <b/>
      <i/>
      <sz val="10"/>
      <name val="Arial Tur"/>
      <family val="2"/>
      <charset val="162"/>
    </font>
    <font>
      <sz val="10"/>
      <color indexed="10"/>
      <name val="Arial Tur"/>
      <family val="2"/>
      <charset val="162"/>
    </font>
    <font>
      <sz val="10"/>
      <color indexed="15"/>
      <name val="Arial Tur"/>
      <family val="2"/>
      <charset val="162"/>
    </font>
    <font>
      <sz val="10"/>
      <color indexed="9"/>
      <name val="Arial Tur"/>
      <family val="2"/>
      <charset val="162"/>
    </font>
    <font>
      <sz val="12"/>
      <name val="Arial Tur"/>
      <charset val="162"/>
    </font>
    <font>
      <b/>
      <sz val="12"/>
      <name val="Arial Tur"/>
      <charset val="162"/>
    </font>
    <font>
      <b/>
      <sz val="12"/>
      <name val="Arial Tur"/>
      <family val="2"/>
      <charset val="162"/>
    </font>
    <font>
      <sz val="12"/>
      <name val="Arial Tur"/>
      <family val="2"/>
      <charset val="162"/>
    </font>
    <font>
      <b/>
      <sz val="14"/>
      <name val="Arial Tur"/>
      <charset val="162"/>
    </font>
    <font>
      <i/>
      <sz val="10"/>
      <name val="Arial Tur"/>
      <charset val="162"/>
    </font>
    <font>
      <b/>
      <sz val="6"/>
      <name val="Arial Tur"/>
      <charset val="162"/>
    </font>
    <font>
      <b/>
      <sz val="9"/>
      <name val="Arial Tur"/>
      <charset val="162"/>
    </font>
    <font>
      <sz val="9"/>
      <name val="Arial Tur"/>
      <charset val="162"/>
    </font>
    <font>
      <b/>
      <sz val="11"/>
      <name val="Arial Tur"/>
      <charset val="162"/>
    </font>
    <font>
      <b/>
      <sz val="7"/>
      <name val="Arial Tur"/>
      <charset val="162"/>
    </font>
    <font>
      <sz val="18"/>
      <name val="Arial Tur"/>
      <charset val="162"/>
    </font>
    <font>
      <sz val="10"/>
      <color rgb="FFFF0000"/>
      <name val="Arial Tur"/>
      <charset val="16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5" fillId="0" borderId="0"/>
    <xf numFmtId="0" fontId="20" fillId="0" borderId="0"/>
  </cellStyleXfs>
  <cellXfs count="1210">
    <xf numFmtId="0" fontId="0" fillId="0" borderId="0" xfId="0"/>
    <xf numFmtId="0" fontId="0" fillId="0" borderId="0" xfId="0" applyFont="1" applyProtection="1"/>
    <xf numFmtId="0" fontId="16" fillId="0" borderId="0" xfId="3" applyFont="1" applyProtection="1"/>
    <xf numFmtId="0" fontId="20" fillId="0" borderId="0" xfId="3" applyProtection="1"/>
    <xf numFmtId="0" fontId="20" fillId="0" borderId="0" xfId="3" applyAlignment="1" applyProtection="1"/>
    <xf numFmtId="0" fontId="19" fillId="0" borderId="0" xfId="3" applyFont="1" applyProtection="1"/>
    <xf numFmtId="0" fontId="19" fillId="0" borderId="0" xfId="3" applyFont="1" applyBorder="1" applyProtection="1"/>
    <xf numFmtId="0" fontId="19" fillId="0" borderId="0" xfId="3" applyFont="1" applyBorder="1" applyAlignment="1" applyProtection="1"/>
    <xf numFmtId="0" fontId="21" fillId="0" borderId="0" xfId="3" applyFont="1" applyBorder="1" applyAlignment="1" applyProtection="1"/>
    <xf numFmtId="0" fontId="20" fillId="0" borderId="0" xfId="3" applyBorder="1" applyProtection="1"/>
    <xf numFmtId="0" fontId="15" fillId="0" borderId="0" xfId="3" applyFont="1" applyAlignment="1" applyProtection="1">
      <alignment horizontal="center"/>
    </xf>
    <xf numFmtId="0" fontId="0" fillId="0" borderId="1" xfId="0" applyFont="1" applyBorder="1" applyAlignment="1" applyProtection="1"/>
    <xf numFmtId="0" fontId="0" fillId="0" borderId="1" xfId="0" applyFont="1" applyBorder="1" applyProtection="1"/>
    <xf numFmtId="0" fontId="0" fillId="0" borderId="0" xfId="0" applyFont="1" applyAlignment="1" applyProtection="1">
      <alignment shrinkToFit="1"/>
    </xf>
    <xf numFmtId="0" fontId="0" fillId="0" borderId="0" xfId="0" applyFont="1" applyBorder="1" applyAlignment="1" applyProtection="1">
      <alignment shrinkToFit="1"/>
    </xf>
    <xf numFmtId="0" fontId="0" fillId="0" borderId="0" xfId="0" applyFont="1" applyFill="1" applyAlignment="1" applyProtection="1">
      <alignment shrinkToFit="1"/>
    </xf>
    <xf numFmtId="0" fontId="20" fillId="0" borderId="0" xfId="3" applyBorder="1" applyAlignment="1" applyProtection="1"/>
    <xf numFmtId="0" fontId="25" fillId="0" borderId="80" xfId="1" applyFont="1" applyBorder="1"/>
    <xf numFmtId="0" fontId="25" fillId="0" borderId="33" xfId="1" applyFont="1" applyBorder="1" applyAlignment="1">
      <alignment horizontal="center"/>
    </xf>
    <xf numFmtId="0" fontId="25" fillId="0" borderId="0" xfId="1" applyFont="1"/>
    <xf numFmtId="0" fontId="26" fillId="0" borderId="0" xfId="1" applyFont="1"/>
    <xf numFmtId="0" fontId="27" fillId="0" borderId="0" xfId="1" applyFont="1" applyFill="1"/>
    <xf numFmtId="0" fontId="20" fillId="0" borderId="0" xfId="3" applyNumberFormat="1" applyProtection="1"/>
    <xf numFmtId="0" fontId="21" fillId="3" borderId="0" xfId="3" applyFont="1" applyFill="1" applyBorder="1" applyAlignment="1" applyProtection="1">
      <alignment horizontal="center"/>
    </xf>
    <xf numFmtId="0" fontId="22" fillId="0" borderId="0" xfId="3" applyFont="1" applyBorder="1" applyAlignment="1" applyProtection="1">
      <alignment horizontal="center"/>
    </xf>
    <xf numFmtId="0" fontId="20" fillId="0" borderId="0" xfId="3"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Border="1" applyAlignment="1" applyProtection="1">
      <alignment horizontal="left"/>
    </xf>
    <xf numFmtId="0" fontId="21" fillId="3" borderId="0" xfId="3" applyFont="1" applyFill="1" applyBorder="1" applyAlignment="1" applyProtection="1">
      <alignment horizontal="center" vertical="center" wrapText="1"/>
    </xf>
    <xf numFmtId="0" fontId="28" fillId="0" borderId="0" xfId="1" applyFont="1"/>
    <xf numFmtId="0" fontId="0" fillId="7" borderId="1" xfId="0" applyFont="1" applyFill="1" applyBorder="1" applyAlignment="1" applyProtection="1">
      <alignment shrinkToFit="1"/>
      <protection locked="0"/>
    </xf>
    <xf numFmtId="0" fontId="0" fillId="7" borderId="1" xfId="0" applyFont="1" applyFill="1" applyBorder="1" applyAlignment="1" applyProtection="1">
      <protection locked="0"/>
    </xf>
    <xf numFmtId="0" fontId="0" fillId="7" borderId="1" xfId="0" applyFont="1" applyFill="1" applyBorder="1" applyProtection="1">
      <protection locked="0"/>
    </xf>
    <xf numFmtId="0" fontId="10" fillId="7" borderId="1" xfId="0" applyFont="1" applyFill="1" applyBorder="1" applyAlignment="1" applyProtection="1">
      <protection locked="0"/>
    </xf>
    <xf numFmtId="0" fontId="10" fillId="7" borderId="1" xfId="0" applyFont="1" applyFill="1" applyBorder="1" applyProtection="1">
      <protection locked="0"/>
    </xf>
    <xf numFmtId="0" fontId="28" fillId="0" borderId="0" xfId="1" applyFont="1" applyBorder="1"/>
    <xf numFmtId="0" fontId="29" fillId="0" borderId="0" xfId="1" applyFont="1" applyAlignment="1"/>
    <xf numFmtId="0" fontId="25" fillId="8" borderId="34" xfId="1" applyFont="1" applyFill="1" applyBorder="1"/>
    <xf numFmtId="0" fontId="25" fillId="8" borderId="33" xfId="1" applyFont="1" applyFill="1" applyBorder="1" applyAlignment="1">
      <alignment horizontal="center"/>
    </xf>
    <xf numFmtId="0" fontId="31" fillId="0" borderId="0" xfId="3" applyFont="1" applyAlignment="1" applyProtection="1"/>
    <xf numFmtId="0" fontId="33" fillId="9" borderId="13" xfId="1" applyFont="1" applyFill="1" applyBorder="1" applyAlignment="1">
      <alignment horizontal="center" vertical="center" wrapText="1"/>
    </xf>
    <xf numFmtId="0" fontId="17" fillId="0" borderId="0" xfId="3" applyFont="1" applyFill="1" applyBorder="1" applyAlignment="1" applyProtection="1"/>
    <xf numFmtId="0" fontId="16" fillId="0" borderId="0" xfId="3" applyFont="1" applyAlignment="1" applyProtection="1"/>
    <xf numFmtId="0" fontId="15" fillId="0" borderId="0" xfId="3" applyFont="1" applyAlignment="1" applyProtection="1"/>
    <xf numFmtId="0" fontId="22" fillId="0" borderId="0" xfId="3" applyFont="1" applyBorder="1" applyAlignment="1" applyProtection="1"/>
    <xf numFmtId="0" fontId="18" fillId="0" borderId="1" xfId="3" applyFont="1" applyBorder="1" applyAlignment="1" applyProtection="1"/>
    <xf numFmtId="0" fontId="18" fillId="0" borderId="42" xfId="3" applyFont="1" applyBorder="1" applyAlignment="1" applyProtection="1"/>
    <xf numFmtId="0" fontId="20" fillId="0" borderId="0" xfId="3" applyAlignment="1" applyProtection="1">
      <alignment horizontal="center"/>
    </xf>
    <xf numFmtId="0" fontId="32" fillId="0" borderId="0" xfId="3" applyFont="1" applyAlignment="1" applyProtection="1">
      <alignment horizontal="left"/>
    </xf>
    <xf numFmtId="0" fontId="15" fillId="0" borderId="0" xfId="3" applyFont="1" applyProtection="1"/>
    <xf numFmtId="0" fontId="19" fillId="0" borderId="0" xfId="3" applyFont="1" applyFill="1" applyBorder="1" applyAlignment="1" applyProtection="1"/>
    <xf numFmtId="0" fontId="20" fillId="12" borderId="0" xfId="3" applyFill="1" applyProtection="1"/>
    <xf numFmtId="0" fontId="20" fillId="6" borderId="0" xfId="3" applyFill="1" applyProtection="1"/>
    <xf numFmtId="0" fontId="15" fillId="12" borderId="0" xfId="3" applyFont="1" applyFill="1" applyProtection="1"/>
    <xf numFmtId="0" fontId="24" fillId="0" borderId="13" xfId="1" applyFont="1" applyBorder="1" applyAlignment="1">
      <alignment horizontal="center" vertical="center" wrapText="1"/>
    </xf>
    <xf numFmtId="0" fontId="24" fillId="8" borderId="13" xfId="1" applyFont="1" applyFill="1" applyBorder="1" applyAlignment="1">
      <alignment horizontal="center" vertical="center" wrapText="1"/>
    </xf>
    <xf numFmtId="0" fontId="24" fillId="0" borderId="12" xfId="1" applyFont="1" applyBorder="1" applyAlignment="1" applyProtection="1">
      <alignment horizontal="center" vertical="center" wrapText="1"/>
      <protection locked="0"/>
    </xf>
    <xf numFmtId="0" fontId="24" fillId="8" borderId="12" xfId="1" applyFont="1" applyFill="1" applyBorder="1" applyAlignment="1" applyProtection="1">
      <alignment horizontal="center" vertical="center" wrapText="1"/>
      <protection locked="0"/>
    </xf>
    <xf numFmtId="0" fontId="16" fillId="0" borderId="0" xfId="3" applyFont="1" applyBorder="1" applyAlignment="1" applyProtection="1"/>
    <xf numFmtId="0" fontId="13" fillId="0" borderId="0" xfId="0" applyFont="1" applyAlignment="1" applyProtection="1">
      <alignment shrinkToFit="1"/>
    </xf>
    <xf numFmtId="0" fontId="0" fillId="0" borderId="0" xfId="0" applyAlignment="1" applyProtection="1">
      <alignment shrinkToFit="1"/>
    </xf>
    <xf numFmtId="0" fontId="5" fillId="0" borderId="0" xfId="0" applyFont="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15" fillId="0" borderId="0" xfId="3" applyFont="1" applyBorder="1" applyProtection="1"/>
    <xf numFmtId="0" fontId="16" fillId="0" borderId="0" xfId="3" applyFont="1" applyBorder="1" applyAlignment="1" applyProtection="1">
      <alignment horizontal="center"/>
    </xf>
    <xf numFmtId="0" fontId="16" fillId="0" borderId="91" xfId="3" applyFont="1" applyBorder="1" applyProtection="1"/>
    <xf numFmtId="0" fontId="16" fillId="0" borderId="1" xfId="3" applyFont="1" applyBorder="1" applyProtection="1"/>
    <xf numFmtId="0" fontId="16" fillId="3" borderId="91" xfId="3" applyFont="1" applyFill="1" applyBorder="1" applyAlignment="1" applyProtection="1">
      <alignment horizontal="center"/>
    </xf>
    <xf numFmtId="0" fontId="15" fillId="7" borderId="1" xfId="3" applyFont="1" applyFill="1" applyBorder="1" applyAlignment="1" applyProtection="1">
      <alignment horizontal="left" shrinkToFit="1"/>
      <protection locked="0"/>
    </xf>
    <xf numFmtId="0" fontId="15" fillId="0" borderId="0" xfId="3" applyFont="1" applyFill="1" applyBorder="1" applyAlignment="1" applyProtection="1"/>
    <xf numFmtId="0" fontId="16" fillId="0" borderId="0" xfId="3" applyFont="1" applyFill="1" applyBorder="1" applyAlignment="1" applyProtection="1"/>
    <xf numFmtId="0" fontId="15" fillId="11" borderId="1" xfId="3" applyFont="1" applyFill="1" applyBorder="1" applyAlignment="1" applyProtection="1">
      <alignment horizontal="left" shrinkToFit="1"/>
      <protection locked="0"/>
    </xf>
    <xf numFmtId="0" fontId="15" fillId="5" borderId="0" xfId="3" applyFont="1" applyFill="1" applyBorder="1" applyAlignment="1" applyProtection="1">
      <alignment horizontal="center"/>
    </xf>
    <xf numFmtId="0" fontId="15" fillId="0" borderId="0" xfId="3" applyFont="1" applyBorder="1" applyAlignment="1" applyProtection="1"/>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1" xfId="3" applyFont="1" applyBorder="1" applyAlignment="1" applyProtection="1">
      <alignment horizontal="center" vertical="top"/>
    </xf>
    <xf numFmtId="0" fontId="16" fillId="7" borderId="91" xfId="3" applyFont="1" applyFill="1" applyBorder="1" applyAlignment="1" applyProtection="1">
      <alignment horizontal="center" shrinkToFit="1"/>
      <protection locked="0"/>
    </xf>
    <xf numFmtId="0" fontId="16" fillId="7" borderId="55" xfId="3" applyFont="1" applyFill="1" applyBorder="1" applyAlignment="1" applyProtection="1">
      <alignment horizontal="center" shrinkToFit="1"/>
      <protection locked="0"/>
    </xf>
    <xf numFmtId="0" fontId="16" fillId="7" borderId="1" xfId="3" applyFont="1" applyFill="1" applyBorder="1" applyAlignment="1" applyProtection="1">
      <alignment horizontal="center" shrinkToFit="1"/>
      <protection locked="0"/>
    </xf>
    <xf numFmtId="0" fontId="16" fillId="11" borderId="1" xfId="3" applyFont="1" applyFill="1" applyBorder="1" applyAlignment="1" applyProtection="1">
      <alignment horizontal="center" shrinkToFit="1"/>
      <protection locked="0"/>
    </xf>
    <xf numFmtId="0" fontId="16" fillId="11" borderId="55" xfId="3" applyFont="1" applyFill="1" applyBorder="1" applyAlignment="1" applyProtection="1">
      <alignment horizontal="center" shrinkToFit="1"/>
      <protection locked="0"/>
    </xf>
    <xf numFmtId="0" fontId="16" fillId="11" borderId="91" xfId="3" applyFont="1" applyFill="1" applyBorder="1" applyAlignment="1" applyProtection="1">
      <alignment horizontal="center" shrinkToFit="1"/>
      <protection locked="0"/>
    </xf>
    <xf numFmtId="0" fontId="15" fillId="0" borderId="78" xfId="3" applyFont="1" applyBorder="1" applyAlignment="1" applyProtection="1">
      <alignment horizontal="center"/>
    </xf>
    <xf numFmtId="0" fontId="15" fillId="0" borderId="71" xfId="3" applyFont="1" applyBorder="1" applyAlignment="1" applyProtection="1">
      <alignment horizontal="center"/>
    </xf>
    <xf numFmtId="0" fontId="15" fillId="0" borderId="91" xfId="3" applyFont="1" applyFill="1" applyBorder="1" applyAlignment="1" applyProtection="1">
      <alignment horizontal="center"/>
    </xf>
    <xf numFmtId="0" fontId="15" fillId="0" borderId="55" xfId="3" applyFont="1" applyFill="1" applyBorder="1" applyAlignment="1" applyProtection="1">
      <alignment horizontal="center"/>
    </xf>
    <xf numFmtId="0" fontId="15" fillId="0" borderId="91" xfId="3" applyFont="1" applyFill="1" applyBorder="1" applyAlignment="1" applyProtection="1">
      <alignment horizontal="center" vertical="center"/>
    </xf>
    <xf numFmtId="0" fontId="15" fillId="10" borderId="1" xfId="3" applyFont="1" applyFill="1" applyBorder="1" applyAlignment="1" applyProtection="1">
      <alignment horizontal="center" vertical="center"/>
    </xf>
    <xf numFmtId="0" fontId="15" fillId="10" borderId="55" xfId="3" applyFont="1" applyFill="1" applyBorder="1" applyAlignment="1" applyProtection="1">
      <alignment horizontal="center" vertical="center"/>
    </xf>
    <xf numFmtId="0" fontId="15" fillId="0" borderId="26" xfId="3" applyFont="1" applyFill="1" applyBorder="1" applyAlignment="1" applyProtection="1">
      <alignment horizontal="center"/>
    </xf>
    <xf numFmtId="0" fontId="15" fillId="0" borderId="34" xfId="3" applyFont="1" applyFill="1" applyBorder="1" applyAlignment="1" applyProtection="1">
      <alignment horizontal="center"/>
    </xf>
    <xf numFmtId="0" fontId="15" fillId="10" borderId="91"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27" xfId="3" applyFont="1" applyFill="1" applyBorder="1" applyAlignment="1" applyProtection="1">
      <alignment horizontal="center"/>
    </xf>
    <xf numFmtId="0" fontId="16" fillId="0" borderId="92" xfId="3" applyFont="1" applyFill="1" applyBorder="1" applyAlignment="1" applyProtection="1">
      <alignment horizontal="center"/>
    </xf>
    <xf numFmtId="0" fontId="16" fillId="0" borderId="36" xfId="3" applyFont="1" applyFill="1" applyBorder="1" applyAlignment="1" applyProtection="1">
      <alignment horizontal="center"/>
    </xf>
    <xf numFmtId="0" fontId="16" fillId="0" borderId="92"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5" fillId="0" borderId="0" xfId="3" applyFont="1" applyBorder="1" applyAlignment="1" applyProtection="1">
      <alignment horizontal="center"/>
    </xf>
    <xf numFmtId="0" fontId="6" fillId="5" borderId="1" xfId="0" applyFont="1" applyFill="1" applyBorder="1" applyAlignment="1" applyProtection="1">
      <alignment horizontal="center" shrinkToFit="1"/>
    </xf>
    <xf numFmtId="0" fontId="6" fillId="5" borderId="6" xfId="0" applyFont="1" applyFill="1" applyBorder="1" applyAlignment="1" applyProtection="1">
      <alignment horizontal="center" vertical="center" shrinkToFit="1"/>
    </xf>
    <xf numFmtId="0" fontId="6" fillId="3" borderId="0" xfId="0" applyFont="1" applyFill="1" applyAlignment="1" applyProtection="1">
      <alignment shrinkToFit="1"/>
    </xf>
    <xf numFmtId="0" fontId="5" fillId="3" borderId="11" xfId="0" applyFont="1" applyFill="1" applyBorder="1" applyAlignment="1" applyProtection="1">
      <alignment shrinkToFit="1"/>
    </xf>
    <xf numFmtId="0" fontId="5" fillId="3" borderId="36" xfId="0" applyFont="1" applyFill="1" applyBorder="1" applyAlignment="1" applyProtection="1">
      <alignment shrinkToFit="1"/>
    </xf>
    <xf numFmtId="0" fontId="6" fillId="3" borderId="80" xfId="0" applyFont="1" applyFill="1" applyBorder="1" applyAlignment="1" applyProtection="1">
      <alignment shrinkToFit="1"/>
    </xf>
    <xf numFmtId="0" fontId="6" fillId="0" borderId="34" xfId="0" applyFont="1" applyFill="1" applyBorder="1" applyAlignment="1" applyProtection="1">
      <alignment horizontal="center" shrinkToFit="1"/>
    </xf>
    <xf numFmtId="0" fontId="6" fillId="5" borderId="34" xfId="0" applyFont="1" applyFill="1" applyBorder="1" applyAlignment="1" applyProtection="1">
      <alignment horizontal="center" shrinkToFit="1"/>
    </xf>
    <xf numFmtId="0" fontId="6" fillId="3" borderId="0" xfId="0" applyFont="1" applyFill="1" applyBorder="1" applyAlignment="1" applyProtection="1">
      <alignment shrinkToFit="1"/>
    </xf>
    <xf numFmtId="0" fontId="6" fillId="3" borderId="91" xfId="0" applyFont="1" applyFill="1" applyBorder="1" applyAlignment="1" applyProtection="1">
      <alignment shrinkToFit="1"/>
    </xf>
    <xf numFmtId="0" fontId="6" fillId="0" borderId="55" xfId="0" applyFont="1" applyFill="1" applyBorder="1" applyAlignment="1" applyProtection="1">
      <alignment horizontal="center" shrinkToFit="1"/>
    </xf>
    <xf numFmtId="0" fontId="6" fillId="5" borderId="55" xfId="0" applyFont="1" applyFill="1" applyBorder="1" applyAlignment="1" applyProtection="1">
      <alignment horizontal="center" shrinkToFit="1"/>
    </xf>
    <xf numFmtId="0" fontId="6" fillId="3" borderId="92" xfId="0" applyFont="1" applyFill="1" applyBorder="1" applyAlignment="1" applyProtection="1">
      <alignment shrinkToFit="1"/>
    </xf>
    <xf numFmtId="0" fontId="6" fillId="0" borderId="36" xfId="0" applyFont="1" applyFill="1" applyBorder="1" applyAlignment="1" applyProtection="1">
      <alignment horizontal="center" shrinkToFit="1"/>
    </xf>
    <xf numFmtId="0" fontId="6" fillId="5" borderId="36" xfId="0" applyFont="1" applyFill="1" applyBorder="1" applyAlignment="1" applyProtection="1">
      <alignment horizontal="center" shrinkToFit="1"/>
    </xf>
    <xf numFmtId="0" fontId="6" fillId="0" borderId="26" xfId="0" applyFont="1" applyFill="1" applyBorder="1" applyAlignment="1" applyProtection="1">
      <alignment shrinkToFit="1"/>
    </xf>
    <xf numFmtId="0" fontId="6" fillId="0" borderId="27" xfId="0" applyFont="1" applyFill="1" applyBorder="1" applyAlignment="1" applyProtection="1">
      <alignment vertical="center" shrinkToFit="1"/>
    </xf>
    <xf numFmtId="0" fontId="6" fillId="0" borderId="28" xfId="0" applyFont="1" applyFill="1" applyBorder="1" applyAlignment="1" applyProtection="1">
      <alignment vertical="center" shrinkToFit="1"/>
    </xf>
    <xf numFmtId="0" fontId="6" fillId="3" borderId="15" xfId="0" applyFont="1" applyFill="1" applyBorder="1" applyAlignment="1" applyProtection="1">
      <alignment shrinkToFit="1"/>
    </xf>
    <xf numFmtId="0" fontId="6" fillId="3" borderId="19" xfId="0" applyFont="1" applyFill="1" applyBorder="1" applyAlignment="1" applyProtection="1">
      <alignment shrinkToFit="1"/>
    </xf>
    <xf numFmtId="0" fontId="6" fillId="3" borderId="101" xfId="0" applyFont="1" applyFill="1" applyBorder="1" applyAlignment="1" applyProtection="1">
      <alignment shrinkToFit="1"/>
    </xf>
    <xf numFmtId="0" fontId="5" fillId="3" borderId="6" xfId="0" applyFont="1" applyFill="1" applyBorder="1" applyAlignment="1" applyProtection="1">
      <alignment shrinkToFit="1"/>
    </xf>
    <xf numFmtId="0" fontId="5" fillId="3" borderId="5" xfId="0" applyFont="1" applyFill="1" applyBorder="1" applyAlignment="1" applyProtection="1">
      <alignment shrinkToFit="1"/>
    </xf>
    <xf numFmtId="0" fontId="5" fillId="3" borderId="17" xfId="0" applyFont="1" applyFill="1" applyBorder="1" applyAlignment="1" applyProtection="1">
      <alignment shrinkToFit="1"/>
    </xf>
    <xf numFmtId="0" fontId="5" fillId="3" borderId="16" xfId="0" applyFont="1" applyFill="1" applyBorder="1" applyAlignment="1" applyProtection="1">
      <alignment shrinkToFit="1"/>
    </xf>
    <xf numFmtId="0" fontId="5" fillId="3" borderId="19" xfId="0" applyFont="1" applyFill="1" applyBorder="1" applyAlignment="1" applyProtection="1">
      <alignment shrinkToFit="1"/>
    </xf>
    <xf numFmtId="0" fontId="6" fillId="3" borderId="37" xfId="0" applyFont="1" applyFill="1" applyBorder="1" applyAlignment="1" applyProtection="1">
      <alignment horizontal="center" vertical="center" shrinkToFit="1"/>
    </xf>
    <xf numFmtId="0" fontId="5" fillId="3" borderId="20" xfId="0" applyFont="1" applyFill="1" applyBorder="1" applyAlignment="1" applyProtection="1">
      <alignment shrinkToFit="1"/>
    </xf>
    <xf numFmtId="0" fontId="6" fillId="3" borderId="6" xfId="0" applyFont="1" applyFill="1" applyBorder="1" applyAlignment="1" applyProtection="1">
      <alignment horizontal="center" vertical="center" shrinkToFit="1"/>
    </xf>
    <xf numFmtId="0" fontId="6" fillId="3" borderId="21" xfId="0" applyFont="1" applyFill="1" applyBorder="1" applyAlignment="1" applyProtection="1">
      <alignment shrinkToFit="1"/>
    </xf>
    <xf numFmtId="0" fontId="5" fillId="0" borderId="56" xfId="0" applyFont="1" applyFill="1" applyBorder="1" applyAlignment="1" applyProtection="1">
      <alignment textRotation="90" shrinkToFit="1"/>
    </xf>
    <xf numFmtId="0" fontId="34" fillId="5" borderId="31" xfId="0" applyFont="1" applyFill="1" applyBorder="1" applyAlignment="1" applyProtection="1">
      <alignment horizontal="center" textRotation="90" shrinkToFit="1"/>
    </xf>
    <xf numFmtId="0" fontId="5" fillId="3" borderId="22" xfId="0" applyFont="1" applyFill="1" applyBorder="1" applyAlignment="1" applyProtection="1">
      <alignment shrinkToFit="1"/>
    </xf>
    <xf numFmtId="0" fontId="5" fillId="0" borderId="71" xfId="0" applyFont="1" applyFill="1" applyBorder="1" applyAlignment="1" applyProtection="1">
      <alignment textRotation="90" shrinkToFit="1"/>
    </xf>
    <xf numFmtId="0" fontId="6" fillId="3" borderId="12" xfId="0" applyFont="1" applyFill="1" applyBorder="1" applyAlignment="1" applyProtection="1">
      <alignment shrinkToFit="1"/>
    </xf>
    <xf numFmtId="0" fontId="6" fillId="3" borderId="1" xfId="0" applyFont="1" applyFill="1" applyBorder="1" applyAlignment="1" applyProtection="1">
      <alignment shrinkToFit="1"/>
    </xf>
    <xf numFmtId="0" fontId="6" fillId="3" borderId="5" xfId="0" applyFont="1" applyFill="1" applyBorder="1" applyAlignment="1" applyProtection="1">
      <alignment shrinkToFit="1"/>
    </xf>
    <xf numFmtId="0" fontId="5" fillId="0" borderId="0" xfId="0" applyFont="1" applyBorder="1" applyAlignment="1" applyProtection="1">
      <alignment horizontal="left" vertical="justify" shrinkToFit="1"/>
    </xf>
    <xf numFmtId="0" fontId="5" fillId="0" borderId="0" xfId="0" applyFont="1" applyAlignment="1" applyProtection="1">
      <alignment vertical="justify" shrinkToFit="1"/>
    </xf>
    <xf numFmtId="0" fontId="6" fillId="0" borderId="0" xfId="0" applyFont="1" applyAlignment="1" applyProtection="1">
      <alignment vertical="justify" shrinkToFit="1"/>
    </xf>
    <xf numFmtId="0" fontId="5" fillId="3" borderId="0" xfId="0" applyFont="1" applyFill="1" applyBorder="1" applyAlignment="1" applyProtection="1">
      <alignment horizontal="center" vertical="center" textRotation="90" shrinkToFit="1"/>
    </xf>
    <xf numFmtId="0" fontId="5" fillId="3" borderId="29" xfId="0" applyFont="1" applyFill="1" applyBorder="1" applyAlignment="1" applyProtection="1">
      <alignment horizontal="center" vertical="center" textRotation="90" shrinkToFit="1"/>
    </xf>
    <xf numFmtId="0" fontId="5" fillId="0" borderId="0" xfId="0" applyFont="1" applyAlignment="1" applyProtection="1">
      <alignment horizontal="left" shrinkToFit="1"/>
    </xf>
    <xf numFmtId="0" fontId="5" fillId="0" borderId="97" xfId="0" applyFont="1" applyBorder="1" applyAlignment="1" applyProtection="1">
      <alignment shrinkToFit="1"/>
    </xf>
    <xf numFmtId="0" fontId="5" fillId="0" borderId="0" xfId="0" applyFont="1" applyAlignment="1" applyProtection="1">
      <alignment horizontal="center" shrinkToFit="1"/>
    </xf>
    <xf numFmtId="0" fontId="6" fillId="0" borderId="0" xfId="0" applyFont="1" applyAlignment="1" applyProtection="1">
      <alignment horizontal="center" shrinkToFit="1"/>
    </xf>
    <xf numFmtId="0" fontId="5" fillId="0" borderId="97" xfId="0" applyFont="1" applyBorder="1" applyAlignment="1" applyProtection="1">
      <alignment horizontal="center" shrinkToFit="1"/>
    </xf>
    <xf numFmtId="0" fontId="3" fillId="3" borderId="0" xfId="0" applyFont="1" applyFill="1" applyBorder="1" applyAlignment="1" applyProtection="1">
      <alignment shrinkToFit="1"/>
    </xf>
    <xf numFmtId="49" fontId="2" fillId="0" borderId="0" xfId="0" applyNumberFormat="1" applyFont="1" applyBorder="1" applyAlignment="1" applyProtection="1">
      <alignment horizontal="center" shrinkToFit="1"/>
    </xf>
    <xf numFmtId="0" fontId="2" fillId="0" borderId="0" xfId="0" applyFont="1" applyBorder="1" applyAlignment="1" applyProtection="1">
      <alignment horizontal="left" vertical="center" shrinkToFit="1"/>
    </xf>
    <xf numFmtId="0" fontId="2" fillId="0" borderId="0" xfId="0" applyFont="1" applyFill="1" applyBorder="1" applyAlignment="1" applyProtection="1">
      <alignment vertical="center" shrinkToFit="1"/>
    </xf>
    <xf numFmtId="0" fontId="0" fillId="0" borderId="0" xfId="0" applyBorder="1" applyAlignment="1" applyProtection="1">
      <alignment shrinkToFit="1"/>
    </xf>
    <xf numFmtId="0" fontId="5" fillId="0" borderId="0" xfId="0" applyFont="1" applyBorder="1" applyAlignment="1" applyProtection="1">
      <alignment shrinkToFit="1"/>
    </xf>
    <xf numFmtId="0" fontId="5" fillId="3" borderId="19" xfId="0" applyFont="1" applyFill="1" applyBorder="1" applyAlignment="1" applyProtection="1">
      <alignment horizontal="center" shrinkToFit="1"/>
    </xf>
    <xf numFmtId="0" fontId="5" fillId="0" borderId="99" xfId="0" applyFont="1" applyFill="1" applyBorder="1" applyAlignment="1" applyProtection="1">
      <alignment horizontal="center" shrinkToFit="1"/>
    </xf>
    <xf numFmtId="0" fontId="2" fillId="0" borderId="0" xfId="0" applyFont="1" applyAlignment="1" applyProtection="1">
      <alignment shrinkToFit="1"/>
    </xf>
    <xf numFmtId="0" fontId="6" fillId="3" borderId="20" xfId="0" applyFont="1" applyFill="1" applyBorder="1" applyAlignment="1" applyProtection="1">
      <alignment shrinkToFit="1"/>
    </xf>
    <xf numFmtId="0" fontId="5" fillId="3" borderId="6"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5" fillId="3" borderId="36" xfId="0" applyFont="1" applyFill="1" applyBorder="1" applyAlignment="1" applyProtection="1">
      <alignment horizontal="center" shrinkToFit="1"/>
    </xf>
    <xf numFmtId="0" fontId="5" fillId="3" borderId="7" xfId="0" applyFont="1" applyFill="1" applyBorder="1" applyAlignment="1" applyProtection="1">
      <alignment horizontal="center" shrinkToFit="1"/>
    </xf>
    <xf numFmtId="0" fontId="5" fillId="3" borderId="8" xfId="0" applyFont="1" applyFill="1" applyBorder="1" applyAlignment="1" applyProtection="1">
      <alignment horizontal="center" shrinkToFit="1"/>
    </xf>
    <xf numFmtId="0" fontId="2" fillId="3" borderId="0" xfId="0" applyFont="1" applyFill="1" applyBorder="1" applyAlignment="1" applyProtection="1">
      <alignment shrinkToFit="1"/>
    </xf>
    <xf numFmtId="0" fontId="5" fillId="3" borderId="100" xfId="0" applyFont="1" applyFill="1" applyBorder="1" applyAlignment="1" applyProtection="1">
      <alignment shrinkToFit="1"/>
    </xf>
    <xf numFmtId="0" fontId="5" fillId="3" borderId="0" xfId="0" applyFont="1" applyFill="1" applyBorder="1" applyAlignment="1" applyProtection="1">
      <alignment shrinkToFit="1"/>
    </xf>
    <xf numFmtId="0" fontId="5" fillId="3" borderId="15" xfId="0" applyFont="1" applyFill="1" applyBorder="1" applyAlignment="1" applyProtection="1">
      <alignment shrinkToFit="1"/>
    </xf>
    <xf numFmtId="0" fontId="5" fillId="3" borderId="10" xfId="0" applyFont="1" applyFill="1" applyBorder="1" applyAlignment="1" applyProtection="1">
      <alignment shrinkToFit="1"/>
    </xf>
    <xf numFmtId="0" fontId="3" fillId="0" borderId="0" xfId="0" applyFont="1" applyBorder="1" applyAlignment="1" applyProtection="1">
      <alignment shrinkToFit="1"/>
    </xf>
    <xf numFmtId="0" fontId="5" fillId="3" borderId="0" xfId="0" applyFont="1" applyFill="1" applyAlignment="1" applyProtection="1">
      <alignment horizontal="left" shrinkToFit="1"/>
    </xf>
    <xf numFmtId="0" fontId="6" fillId="3" borderId="0" xfId="0" applyFont="1" applyFill="1" applyAlignment="1" applyProtection="1">
      <alignment horizontal="center" shrinkToFit="1"/>
    </xf>
    <xf numFmtId="0" fontId="4" fillId="3" borderId="0" xfId="0" applyFont="1" applyFill="1" applyBorder="1" applyAlignment="1" applyProtection="1">
      <alignment shrinkToFit="1"/>
    </xf>
    <xf numFmtId="0" fontId="6" fillId="2" borderId="1" xfId="0" applyFont="1" applyFill="1" applyBorder="1" applyAlignment="1" applyProtection="1">
      <alignment shrinkToFit="1"/>
    </xf>
    <xf numFmtId="0" fontId="37" fillId="4" borderId="0" xfId="0" applyFont="1" applyFill="1" applyAlignment="1" applyProtection="1">
      <alignment shrinkToFit="1"/>
    </xf>
    <xf numFmtId="0" fontId="38" fillId="3" borderId="0" xfId="0" applyFont="1" applyFill="1" applyAlignment="1" applyProtection="1">
      <alignment shrinkToFit="1"/>
    </xf>
    <xf numFmtId="0" fontId="2" fillId="0" borderId="0" xfId="0" applyFont="1" applyFill="1" applyAlignment="1" applyProtection="1">
      <alignment shrinkToFit="1"/>
    </xf>
    <xf numFmtId="0" fontId="3" fillId="0" borderId="0" xfId="0" applyFont="1" applyBorder="1" applyAlignment="1" applyProtection="1">
      <alignment vertical="center" textRotation="90"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justify" textRotation="90" shrinkToFit="1"/>
    </xf>
    <xf numFmtId="0" fontId="2" fillId="0" borderId="0" xfId="0" applyFont="1" applyFill="1" applyBorder="1" applyAlignment="1" applyProtection="1">
      <alignment shrinkToFit="1"/>
    </xf>
    <xf numFmtId="0" fontId="4" fillId="3" borderId="40" xfId="0" applyFont="1" applyFill="1" applyBorder="1" applyAlignment="1" applyProtection="1">
      <alignment shrinkToFit="1"/>
    </xf>
    <xf numFmtId="0" fontId="4" fillId="3" borderId="1" xfId="0" applyFont="1" applyFill="1" applyBorder="1" applyAlignment="1" applyProtection="1">
      <alignment shrinkToFit="1"/>
    </xf>
    <xf numFmtId="0" fontId="0" fillId="0" borderId="40" xfId="0" applyFont="1" applyBorder="1" applyAlignment="1" applyProtection="1">
      <alignment shrinkToFit="1"/>
    </xf>
    <xf numFmtId="0" fontId="39" fillId="0" borderId="0" xfId="0" applyFont="1"/>
    <xf numFmtId="0" fontId="40" fillId="0" borderId="0" xfId="0" applyFont="1"/>
    <xf numFmtId="0" fontId="20" fillId="0" borderId="1" xfId="3" applyBorder="1" applyProtection="1"/>
    <xf numFmtId="0" fontId="20" fillId="0" borderId="0" xfId="3" applyNumberFormat="1" applyBorder="1" applyProtection="1"/>
    <xf numFmtId="0" fontId="41" fillId="0" borderId="0" xfId="0" applyFont="1" applyAlignment="1" applyProtection="1">
      <alignment horizontal="center" shrinkToFit="1"/>
    </xf>
    <xf numFmtId="0" fontId="41" fillId="3" borderId="0" xfId="0" applyFont="1" applyFill="1" applyAlignment="1" applyProtection="1">
      <alignment shrinkToFit="1"/>
    </xf>
    <xf numFmtId="0" fontId="41" fillId="3" borderId="0" xfId="0" applyFont="1" applyFill="1" applyAlignment="1" applyProtection="1">
      <alignment horizontal="center" shrinkToFit="1"/>
    </xf>
    <xf numFmtId="0" fontId="42" fillId="0" borderId="0" xfId="0" applyFont="1" applyAlignment="1" applyProtection="1">
      <alignment shrinkToFit="1"/>
    </xf>
    <xf numFmtId="0" fontId="0" fillId="0" borderId="1" xfId="0" applyFont="1" applyFill="1" applyBorder="1" applyAlignment="1" applyProtection="1">
      <alignment shrinkToFit="1"/>
      <protection locked="0"/>
    </xf>
    <xf numFmtId="0" fontId="43" fillId="0" borderId="0" xfId="0" applyFont="1"/>
    <xf numFmtId="0" fontId="39" fillId="7" borderId="97" xfId="0" applyFont="1" applyFill="1" applyBorder="1"/>
    <xf numFmtId="0" fontId="39" fillId="0" borderId="0" xfId="0" applyFont="1" applyFill="1"/>
    <xf numFmtId="0" fontId="39" fillId="0" borderId="0" xfId="0" applyFont="1" applyFill="1" applyBorder="1"/>
    <xf numFmtId="0" fontId="39" fillId="13" borderId="97" xfId="0" applyFont="1" applyFill="1" applyBorder="1"/>
    <xf numFmtId="0" fontId="39" fillId="7" borderId="102" xfId="0" applyFont="1" applyFill="1" applyBorder="1"/>
    <xf numFmtId="0" fontId="39" fillId="0" borderId="103" xfId="0" applyFont="1" applyBorder="1"/>
    <xf numFmtId="0" fontId="39" fillId="0" borderId="104" xfId="0" applyFont="1" applyBorder="1"/>
    <xf numFmtId="0" fontId="32" fillId="0" borderId="0" xfId="3" applyFont="1" applyAlignment="1" applyProtection="1">
      <alignment horizontal="left"/>
    </xf>
    <xf numFmtId="0" fontId="39" fillId="0" borderId="0" xfId="0" applyFont="1" applyBorder="1"/>
    <xf numFmtId="0" fontId="6" fillId="5" borderId="1" xfId="0" applyFont="1" applyFill="1" applyBorder="1" applyAlignment="1" applyProtection="1">
      <alignment horizontal="center" shrinkToFit="1"/>
    </xf>
    <xf numFmtId="0" fontId="39" fillId="0" borderId="0" xfId="0" applyFont="1" applyAlignment="1" applyProtection="1">
      <alignment shrinkToFit="1"/>
    </xf>
    <xf numFmtId="0" fontId="44" fillId="0" borderId="0" xfId="0" applyFont="1" applyAlignment="1" applyProtection="1">
      <alignment shrinkToFit="1"/>
    </xf>
    <xf numFmtId="0" fontId="0" fillId="3" borderId="0" xfId="0" applyFont="1" applyFill="1" applyAlignment="1" applyProtection="1">
      <alignment shrinkToFit="1"/>
    </xf>
    <xf numFmtId="0" fontId="0" fillId="3" borderId="0" xfId="0" applyFont="1" applyFill="1" applyBorder="1" applyAlignment="1" applyProtection="1">
      <alignment shrinkToFit="1"/>
    </xf>
    <xf numFmtId="0" fontId="0" fillId="3" borderId="14" xfId="0" applyFont="1" applyFill="1" applyBorder="1" applyAlignment="1" applyProtection="1">
      <alignment shrinkToFit="1"/>
    </xf>
    <xf numFmtId="0" fontId="0" fillId="0" borderId="0" xfId="0" applyFont="1" applyProtection="1">
      <protection hidden="1"/>
    </xf>
    <xf numFmtId="1" fontId="6" fillId="5" borderId="1" xfId="0" applyNumberFormat="1" applyFont="1" applyFill="1" applyBorder="1" applyAlignment="1" applyProtection="1">
      <alignment horizontal="center" shrinkToFit="1"/>
    </xf>
    <xf numFmtId="1" fontId="6" fillId="0" borderId="32" xfId="0" applyNumberFormat="1" applyFont="1" applyFill="1" applyBorder="1" applyAlignment="1" applyProtection="1">
      <alignment horizontal="center" vertical="center" shrinkToFit="1"/>
    </xf>
    <xf numFmtId="1" fontId="6" fillId="3" borderId="32" xfId="0" applyNumberFormat="1" applyFont="1" applyFill="1" applyBorder="1" applyAlignment="1" applyProtection="1">
      <alignment horizontal="center" vertical="center" shrinkToFit="1"/>
    </xf>
    <xf numFmtId="1" fontId="6" fillId="5" borderId="6" xfId="0" applyNumberFormat="1" applyFont="1" applyFill="1" applyBorder="1" applyAlignment="1" applyProtection="1">
      <alignment horizontal="center" vertical="center" shrinkToFit="1"/>
    </xf>
    <xf numFmtId="1" fontId="6" fillId="0" borderId="6" xfId="0" applyNumberFormat="1" applyFont="1" applyFill="1" applyBorder="1" applyAlignment="1" applyProtection="1">
      <alignment horizontal="center" vertical="center" shrinkToFit="1"/>
    </xf>
    <xf numFmtId="1" fontId="6" fillId="3" borderId="6" xfId="0" applyNumberFormat="1" applyFont="1" applyFill="1" applyBorder="1" applyAlignment="1" applyProtection="1">
      <alignment horizontal="center" vertical="center" shrinkToFit="1"/>
    </xf>
    <xf numFmtId="1" fontId="0" fillId="7" borderId="1" xfId="0" applyNumberFormat="1" applyFont="1" applyFill="1" applyBorder="1" applyAlignment="1" applyProtection="1">
      <alignment shrinkToFit="1"/>
      <protection locked="0"/>
    </xf>
    <xf numFmtId="1" fontId="0" fillId="5" borderId="0" xfId="0" applyNumberFormat="1" applyFont="1" applyFill="1" applyBorder="1" applyAlignment="1" applyProtection="1">
      <alignment shrinkToFit="1"/>
    </xf>
    <xf numFmtId="1" fontId="0" fillId="0" borderId="0" xfId="0" applyNumberFormat="1" applyFont="1" applyBorder="1" applyAlignment="1" applyProtection="1">
      <alignment shrinkToFit="1"/>
    </xf>
    <xf numFmtId="1" fontId="0" fillId="0" borderId="0" xfId="0" applyNumberFormat="1" applyFont="1" applyAlignment="1" applyProtection="1">
      <alignment shrinkToFit="1"/>
    </xf>
    <xf numFmtId="0" fontId="0" fillId="0" borderId="0" xfId="0" applyNumberFormat="1" applyFont="1" applyProtection="1"/>
    <xf numFmtId="0" fontId="0" fillId="13" borderId="0" xfId="0" applyFont="1" applyFill="1" applyProtection="1"/>
    <xf numFmtId="0" fontId="0" fillId="0" borderId="1" xfId="0" applyFont="1" applyBorder="1" applyAlignment="1" applyProtection="1">
      <alignment horizontal="center" vertical="center"/>
    </xf>
    <xf numFmtId="0" fontId="0" fillId="0" borderId="0" xfId="0" applyNumberFormat="1" applyFont="1" applyAlignment="1" applyProtection="1">
      <alignment shrinkToFit="1"/>
    </xf>
    <xf numFmtId="0" fontId="40" fillId="2" borderId="0" xfId="0" applyFont="1" applyFill="1" applyAlignment="1" applyProtection="1">
      <alignment horizontal="center" vertical="center"/>
    </xf>
    <xf numFmtId="0" fontId="4" fillId="0" borderId="0" xfId="0" applyFont="1" applyProtection="1"/>
    <xf numFmtId="0" fontId="0" fillId="0" borderId="29" xfId="0" applyFont="1" applyBorder="1" applyAlignment="1" applyProtection="1"/>
    <xf numFmtId="0" fontId="0" fillId="0" borderId="89" xfId="0" applyFont="1" applyFill="1" applyBorder="1" applyProtection="1"/>
    <xf numFmtId="0" fontId="28" fillId="0" borderId="1" xfId="1" applyFont="1" applyBorder="1"/>
    <xf numFmtId="0" fontId="15" fillId="0" borderId="55" xfId="3" applyFont="1" applyFill="1" applyBorder="1" applyAlignment="1" applyProtection="1">
      <alignment horizontal="center"/>
    </xf>
    <xf numFmtId="0" fontId="14" fillId="0" borderId="0" xfId="0" applyFont="1" applyBorder="1" applyAlignment="1" applyProtection="1">
      <alignment horizontal="left" shrinkToFit="1"/>
    </xf>
    <xf numFmtId="0" fontId="41" fillId="0" borderId="0" xfId="0" applyFont="1" applyFill="1" applyAlignment="1" applyProtection="1">
      <alignment horizontal="center" shrinkToFit="1"/>
      <protection hidden="1"/>
    </xf>
    <xf numFmtId="0" fontId="41" fillId="0" borderId="0" xfId="0" applyFont="1" applyFill="1" applyAlignment="1" applyProtection="1">
      <alignment shrinkToFit="1"/>
      <protection hidden="1"/>
    </xf>
    <xf numFmtId="0" fontId="42" fillId="0" borderId="0" xfId="0" applyFont="1" applyFill="1" applyAlignment="1" applyProtection="1">
      <alignment shrinkToFit="1"/>
      <protection hidden="1"/>
    </xf>
    <xf numFmtId="0" fontId="6" fillId="0" borderId="0" xfId="0" applyFont="1" applyFill="1" applyAlignment="1" applyProtection="1">
      <alignment shrinkToFit="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center" shrinkToFit="1"/>
      <protection hidden="1"/>
    </xf>
    <xf numFmtId="0" fontId="5" fillId="0" borderId="0"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5" fillId="0" borderId="0" xfId="0" applyFont="1" applyFill="1" applyAlignment="1" applyProtection="1">
      <alignment horizontal="left" shrinkToFit="1"/>
      <protection hidden="1"/>
    </xf>
    <xf numFmtId="0" fontId="5" fillId="0" borderId="97" xfId="0" applyFont="1" applyFill="1" applyBorder="1" applyAlignment="1" applyProtection="1">
      <alignment shrinkToFit="1"/>
      <protection hidden="1"/>
    </xf>
    <xf numFmtId="0" fontId="6" fillId="0" borderId="0" xfId="0" applyFont="1" applyFill="1" applyAlignment="1" applyProtection="1">
      <alignment horizontal="center" shrinkToFit="1"/>
      <protection hidden="1"/>
    </xf>
    <xf numFmtId="0" fontId="5" fillId="0" borderId="97" xfId="0" applyFont="1" applyFill="1" applyBorder="1" applyAlignment="1" applyProtection="1">
      <alignment horizontal="center" shrinkToFit="1"/>
      <protection hidden="1"/>
    </xf>
    <xf numFmtId="0" fontId="5" fillId="0" borderId="19" xfId="0" applyFont="1" applyFill="1" applyBorder="1" applyAlignment="1" applyProtection="1">
      <alignment horizontal="center" shrinkToFit="1"/>
      <protection hidden="1"/>
    </xf>
    <xf numFmtId="0" fontId="5" fillId="0" borderId="99" xfId="0" applyFont="1" applyFill="1" applyBorder="1" applyAlignment="1" applyProtection="1">
      <alignment horizontal="center" shrinkToFit="1"/>
      <protection hidden="1"/>
    </xf>
    <xf numFmtId="0" fontId="6" fillId="0" borderId="20" xfId="0" applyFont="1" applyFill="1" applyBorder="1" applyAlignment="1" applyProtection="1">
      <alignment shrinkToFit="1"/>
      <protection hidden="1"/>
    </xf>
    <xf numFmtId="0" fontId="5" fillId="0" borderId="6"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36" xfId="0" applyFont="1" applyFill="1" applyBorder="1" applyAlignment="1" applyProtection="1">
      <alignment horizontal="center" shrinkToFit="1"/>
      <protection hidden="1"/>
    </xf>
    <xf numFmtId="0" fontId="5" fillId="0" borderId="7" xfId="0" applyFont="1" applyFill="1" applyBorder="1" applyAlignment="1" applyProtection="1">
      <alignment horizontal="center" shrinkToFit="1"/>
      <protection hidden="1"/>
    </xf>
    <xf numFmtId="0" fontId="5" fillId="0" borderId="8" xfId="0" applyFont="1" applyFill="1" applyBorder="1" applyAlignment="1" applyProtection="1">
      <alignment horizontal="center" shrinkToFit="1"/>
      <protection hidden="1"/>
    </xf>
    <xf numFmtId="0" fontId="5" fillId="0" borderId="100" xfId="0" applyFont="1" applyFill="1" applyBorder="1" applyAlignment="1" applyProtection="1">
      <alignment shrinkToFit="1"/>
      <protection hidden="1"/>
    </xf>
    <xf numFmtId="1" fontId="6" fillId="0" borderId="1" xfId="0" applyNumberFormat="1" applyFont="1" applyFill="1" applyBorder="1" applyAlignment="1" applyProtection="1">
      <alignment horizontal="center" shrinkToFit="1"/>
      <protection hidden="1"/>
    </xf>
    <xf numFmtId="1" fontId="6" fillId="0" borderId="32" xfId="0" applyNumberFormat="1" applyFont="1" applyFill="1" applyBorder="1" applyAlignment="1" applyProtection="1">
      <alignment horizontal="center" vertical="center" shrinkToFit="1"/>
      <protection hidden="1"/>
    </xf>
    <xf numFmtId="0" fontId="5" fillId="0" borderId="20" xfId="0" applyFont="1" applyFill="1" applyBorder="1" applyAlignment="1" applyProtection="1">
      <alignment shrinkToFit="1"/>
      <protection hidden="1"/>
    </xf>
    <xf numFmtId="1" fontId="6" fillId="0" borderId="6"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shrinkToFit="1"/>
      <protection hidden="1"/>
    </xf>
    <xf numFmtId="0" fontId="5" fillId="0" borderId="10" xfId="0" applyFont="1" applyFill="1" applyBorder="1" applyAlignment="1" applyProtection="1">
      <alignment shrinkToFit="1"/>
      <protection hidden="1"/>
    </xf>
    <xf numFmtId="0" fontId="5" fillId="0" borderId="11" xfId="0" applyFont="1" applyFill="1" applyBorder="1" applyAlignment="1" applyProtection="1">
      <alignment shrinkToFit="1"/>
      <protection hidden="1"/>
    </xf>
    <xf numFmtId="0" fontId="5" fillId="0" borderId="36" xfId="0" applyFont="1" applyFill="1" applyBorder="1" applyAlignment="1" applyProtection="1">
      <alignment shrinkToFit="1"/>
      <protection hidden="1"/>
    </xf>
    <xf numFmtId="0" fontId="6" fillId="0" borderId="80" xfId="0" applyFont="1" applyFill="1" applyBorder="1" applyAlignment="1" applyProtection="1">
      <alignment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shrinkToFit="1"/>
      <protection hidden="1"/>
    </xf>
    <xf numFmtId="0" fontId="6" fillId="0" borderId="36" xfId="0" applyFont="1" applyFill="1" applyBorder="1" applyAlignment="1" applyProtection="1">
      <alignment horizontal="center" shrinkToFit="1"/>
      <protection hidden="1"/>
    </xf>
    <xf numFmtId="0" fontId="6" fillId="0" borderId="26" xfId="0" applyFont="1" applyFill="1" applyBorder="1" applyAlignment="1" applyProtection="1">
      <alignment shrinkToFit="1"/>
      <protection hidden="1"/>
    </xf>
    <xf numFmtId="0" fontId="6" fillId="0" borderId="27" xfId="0" applyFont="1" applyFill="1" applyBorder="1" applyAlignment="1" applyProtection="1">
      <alignment vertical="center" shrinkToFit="1"/>
      <protection hidden="1"/>
    </xf>
    <xf numFmtId="0" fontId="6" fillId="0" borderId="28" xfId="0" applyFont="1" applyFill="1" applyBorder="1" applyAlignment="1" applyProtection="1">
      <alignment vertical="center" shrinkToFit="1"/>
      <protection hidden="1"/>
    </xf>
    <xf numFmtId="0" fontId="6" fillId="0" borderId="15" xfId="0" applyFont="1" applyFill="1" applyBorder="1" applyAlignment="1" applyProtection="1">
      <alignment shrinkToFit="1"/>
      <protection hidden="1"/>
    </xf>
    <xf numFmtId="0" fontId="6" fillId="0" borderId="19" xfId="0" applyFont="1" applyFill="1" applyBorder="1" applyAlignment="1" applyProtection="1">
      <alignment shrinkToFit="1"/>
      <protection hidden="1"/>
    </xf>
    <xf numFmtId="0" fontId="6" fillId="0" borderId="101" xfId="0" applyFont="1" applyFill="1" applyBorder="1" applyAlignment="1" applyProtection="1">
      <alignment shrinkToFit="1"/>
      <protection hidden="1"/>
    </xf>
    <xf numFmtId="0" fontId="5" fillId="0" borderId="6" xfId="0" applyFont="1" applyFill="1" applyBorder="1" applyAlignment="1" applyProtection="1">
      <alignment shrinkToFit="1"/>
      <protection hidden="1"/>
    </xf>
    <xf numFmtId="0" fontId="5" fillId="0" borderId="5" xfId="0" applyFont="1" applyFill="1" applyBorder="1" applyAlignment="1" applyProtection="1">
      <alignment shrinkToFit="1"/>
      <protection hidden="1"/>
    </xf>
    <xf numFmtId="0" fontId="5" fillId="0" borderId="17" xfId="0" applyFont="1" applyFill="1" applyBorder="1" applyAlignment="1" applyProtection="1">
      <alignment shrinkToFit="1"/>
      <protection hidden="1"/>
    </xf>
    <xf numFmtId="0" fontId="5" fillId="0" borderId="16" xfId="0" applyFont="1" applyFill="1" applyBorder="1" applyAlignment="1" applyProtection="1">
      <alignment shrinkToFit="1"/>
      <protection hidden="1"/>
    </xf>
    <xf numFmtId="0" fontId="5" fillId="0" borderId="19" xfId="0" applyFont="1" applyFill="1" applyBorder="1" applyAlignment="1" applyProtection="1">
      <alignment shrinkToFit="1"/>
      <protection hidden="1"/>
    </xf>
    <xf numFmtId="0" fontId="6" fillId="0" borderId="1" xfId="0" applyFont="1" applyFill="1" applyBorder="1" applyAlignment="1" applyProtection="1">
      <alignment horizontal="center" shrinkToFit="1"/>
      <protection hidden="1"/>
    </xf>
    <xf numFmtId="0" fontId="6" fillId="0" borderId="37"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1" xfId="0" applyFont="1" applyFill="1" applyBorder="1" applyAlignment="1" applyProtection="1">
      <alignment shrinkToFit="1"/>
      <protection hidden="1"/>
    </xf>
    <xf numFmtId="0" fontId="5" fillId="0" borderId="56" xfId="0" applyFont="1" applyFill="1" applyBorder="1" applyAlignment="1" applyProtection="1">
      <alignment textRotation="90" shrinkToFit="1"/>
      <protection hidden="1"/>
    </xf>
    <xf numFmtId="0" fontId="34" fillId="0" borderId="31" xfId="0" applyFont="1" applyFill="1" applyBorder="1" applyAlignment="1" applyProtection="1">
      <alignment horizontal="center" textRotation="90" shrinkToFit="1"/>
      <protection hidden="1"/>
    </xf>
    <xf numFmtId="0" fontId="5" fillId="0" borderId="22" xfId="0" applyFont="1" applyFill="1" applyBorder="1" applyAlignment="1" applyProtection="1">
      <alignment shrinkToFit="1"/>
      <protection hidden="1"/>
    </xf>
    <xf numFmtId="0" fontId="5" fillId="0" borderId="71" xfId="0" applyFont="1" applyFill="1" applyBorder="1" applyAlignment="1" applyProtection="1">
      <alignment textRotation="90" shrinkToFit="1"/>
      <protection hidden="1"/>
    </xf>
    <xf numFmtId="0" fontId="6" fillId="0" borderId="12" xfId="0" applyFont="1" applyFill="1" applyBorder="1" applyAlignment="1" applyProtection="1">
      <alignment shrinkToFit="1"/>
      <protection hidden="1"/>
    </xf>
    <xf numFmtId="0" fontId="6" fillId="0" borderId="1" xfId="0" applyFont="1" applyFill="1" applyBorder="1" applyAlignment="1" applyProtection="1">
      <alignment shrinkToFit="1"/>
      <protection hidden="1"/>
    </xf>
    <xf numFmtId="0" fontId="6" fillId="0" borderId="5" xfId="0" applyFont="1" applyFill="1" applyBorder="1" applyAlignment="1" applyProtection="1">
      <alignment shrinkToFit="1"/>
      <protection hidden="1"/>
    </xf>
    <xf numFmtId="0" fontId="5" fillId="0" borderId="0" xfId="0" applyFont="1" applyFill="1" applyBorder="1" applyAlignment="1" applyProtection="1">
      <alignment horizontal="left" vertical="justify" shrinkToFit="1"/>
      <protection hidden="1"/>
    </xf>
    <xf numFmtId="0" fontId="5" fillId="0" borderId="0" xfId="0" applyFont="1" applyFill="1" applyAlignment="1" applyProtection="1">
      <alignment vertical="justify" shrinkToFit="1"/>
      <protection hidden="1"/>
    </xf>
    <xf numFmtId="0" fontId="6" fillId="0" borderId="0" xfId="0" applyFont="1" applyFill="1" applyAlignment="1" applyProtection="1">
      <alignment vertical="justify" shrinkToFit="1"/>
      <protection hidden="1"/>
    </xf>
    <xf numFmtId="0" fontId="5" fillId="0" borderId="0" xfId="0" applyFont="1" applyFill="1" applyBorder="1" applyAlignment="1" applyProtection="1">
      <alignment horizontal="center" vertical="center" textRotation="90" shrinkToFit="1"/>
      <protection hidden="1"/>
    </xf>
    <xf numFmtId="0" fontId="5" fillId="0" borderId="29" xfId="0" applyFont="1" applyFill="1" applyBorder="1" applyAlignment="1" applyProtection="1">
      <alignment horizontal="center" vertical="center" textRotation="90" shrinkToFit="1"/>
      <protection hidden="1"/>
    </xf>
    <xf numFmtId="0" fontId="6" fillId="2" borderId="1" xfId="0" applyFont="1" applyFill="1" applyBorder="1" applyAlignment="1" applyProtection="1">
      <alignment shrinkToFit="1"/>
      <protection hidden="1"/>
    </xf>
    <xf numFmtId="0" fontId="37" fillId="4" borderId="0" xfId="0" applyFont="1" applyFill="1" applyAlignment="1" applyProtection="1">
      <alignment shrinkToFit="1"/>
      <protection hidden="1"/>
    </xf>
    <xf numFmtId="0" fontId="38" fillId="3" borderId="0" xfId="0" applyFont="1" applyFill="1" applyAlignment="1" applyProtection="1">
      <alignment shrinkToFit="1"/>
      <protection hidden="1"/>
    </xf>
    <xf numFmtId="0" fontId="6" fillId="0" borderId="0" xfId="0" applyFont="1" applyAlignment="1" applyProtection="1">
      <alignment shrinkToFit="1"/>
      <protection hidden="1"/>
    </xf>
    <xf numFmtId="0" fontId="0" fillId="0" borderId="0" xfId="0" applyAlignment="1" applyProtection="1">
      <alignment shrinkToFit="1"/>
      <protection hidden="1"/>
    </xf>
    <xf numFmtId="0" fontId="16" fillId="0" borderId="0" xfId="3" applyFont="1" applyFill="1" applyProtection="1"/>
    <xf numFmtId="0" fontId="15" fillId="0" borderId="0" xfId="3" applyFont="1" applyFill="1" applyProtection="1"/>
    <xf numFmtId="0" fontId="16" fillId="0" borderId="0" xfId="3" applyFont="1" applyFill="1" applyAlignment="1" applyProtection="1"/>
    <xf numFmtId="0" fontId="15" fillId="0" borderId="0" xfId="3" applyFont="1" applyFill="1" applyAlignment="1" applyProtection="1"/>
    <xf numFmtId="0" fontId="15" fillId="0" borderId="0" xfId="3" applyFont="1" applyFill="1" applyBorder="1" applyProtection="1"/>
    <xf numFmtId="0" fontId="16" fillId="0" borderId="91" xfId="3" applyFont="1" applyFill="1" applyBorder="1" applyProtection="1"/>
    <xf numFmtId="0" fontId="16" fillId="0" borderId="1" xfId="3" applyFont="1" applyFill="1" applyBorder="1" applyProtection="1"/>
    <xf numFmtId="0" fontId="16" fillId="0" borderId="91" xfId="3" applyFont="1" applyFill="1" applyBorder="1" applyAlignment="1" applyProtection="1">
      <alignment horizontal="center"/>
    </xf>
    <xf numFmtId="0" fontId="15" fillId="0" borderId="1" xfId="3" applyFont="1" applyFill="1" applyBorder="1" applyAlignment="1" applyProtection="1">
      <alignment horizontal="left" shrinkToFit="1"/>
      <protection locked="0"/>
    </xf>
    <xf numFmtId="0" fontId="15" fillId="0" borderId="0" xfId="3" applyFont="1" applyFill="1" applyBorder="1" applyAlignment="1" applyProtection="1">
      <alignment horizontal="center"/>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1" xfId="3" applyFont="1" applyFill="1" applyBorder="1" applyAlignment="1" applyProtection="1">
      <alignment horizontal="center" vertical="top"/>
    </xf>
    <xf numFmtId="0" fontId="16" fillId="0" borderId="91" xfId="3" applyFont="1" applyFill="1" applyBorder="1" applyAlignment="1" applyProtection="1">
      <alignment horizontal="center" shrinkToFit="1"/>
      <protection locked="0"/>
    </xf>
    <xf numFmtId="0" fontId="16" fillId="0" borderId="55" xfId="3" applyFont="1" applyFill="1" applyBorder="1" applyAlignment="1" applyProtection="1">
      <alignment horizontal="center" shrinkToFit="1"/>
      <protection locked="0"/>
    </xf>
    <xf numFmtId="0" fontId="16" fillId="0" borderId="1" xfId="3" applyFont="1" applyFill="1" applyBorder="1" applyAlignment="1" applyProtection="1">
      <alignment horizontal="center" shrinkToFit="1"/>
      <protection locked="0"/>
    </xf>
    <xf numFmtId="0" fontId="15" fillId="0" borderId="78" xfId="3" applyFont="1" applyFill="1" applyBorder="1" applyAlignment="1" applyProtection="1">
      <alignment horizontal="center"/>
    </xf>
    <xf numFmtId="0" fontId="15" fillId="0" borderId="71" xfId="3" applyFont="1" applyFill="1" applyBorder="1" applyAlignment="1" applyProtection="1">
      <alignment horizontal="center"/>
    </xf>
    <xf numFmtId="0" fontId="15" fillId="0" borderId="55" xfId="3" applyFont="1" applyFill="1" applyBorder="1" applyAlignment="1" applyProtection="1">
      <alignment horizontal="center" vertical="center"/>
    </xf>
    <xf numFmtId="0" fontId="50" fillId="0" borderId="0" xfId="0" applyFont="1" applyAlignment="1" applyProtection="1">
      <alignment shrinkToFit="1"/>
    </xf>
    <xf numFmtId="0" fontId="51" fillId="0" borderId="0" xfId="0" applyFont="1"/>
    <xf numFmtId="0" fontId="51" fillId="0" borderId="0" xfId="0" applyFont="1" applyFill="1"/>
    <xf numFmtId="0" fontId="39" fillId="7" borderId="13" xfId="0" applyFont="1" applyFill="1" applyBorder="1"/>
    <xf numFmtId="0" fontId="39" fillId="0" borderId="89" xfId="0" applyFont="1" applyBorder="1"/>
    <xf numFmtId="0" fontId="39" fillId="0" borderId="12" xfId="0" applyFont="1" applyBorder="1"/>
    <xf numFmtId="0" fontId="39" fillId="0" borderId="89" xfId="0" applyFont="1" applyFill="1" applyBorder="1"/>
    <xf numFmtId="0" fontId="39" fillId="0" borderId="12" xfId="0" applyFont="1" applyFill="1" applyBorder="1"/>
    <xf numFmtId="0" fontId="33" fillId="9" borderId="12" xfId="1" applyFont="1" applyFill="1" applyBorder="1" applyAlignment="1" applyProtection="1">
      <alignment horizontal="center" vertical="center" wrapText="1"/>
      <protection locked="0"/>
    </xf>
    <xf numFmtId="0" fontId="26" fillId="0" borderId="0" xfId="1" applyFont="1" applyAlignment="1" applyProtection="1">
      <alignment horizontal="center"/>
      <protection locked="0"/>
    </xf>
    <xf numFmtId="0" fontId="26" fillId="0" borderId="0" xfId="1" applyFont="1" applyProtection="1">
      <protection locked="0"/>
    </xf>
    <xf numFmtId="0" fontId="33" fillId="0" borderId="12" xfId="1" applyFont="1" applyFill="1" applyBorder="1" applyAlignment="1" applyProtection="1">
      <alignment horizontal="center" vertical="center" wrapText="1"/>
      <protection locked="0"/>
    </xf>
    <xf numFmtId="0" fontId="26" fillId="0" borderId="12" xfId="1" applyFont="1" applyBorder="1" applyProtection="1">
      <protection locked="0"/>
    </xf>
    <xf numFmtId="0" fontId="50" fillId="0" borderId="0" xfId="0" applyFont="1" applyAlignment="1" applyProtection="1">
      <alignment horizontal="center" shrinkToFit="1"/>
    </xf>
    <xf numFmtId="0" fontId="15" fillId="0" borderId="1" xfId="3" applyFont="1" applyFill="1" applyBorder="1" applyAlignment="1" applyProtection="1">
      <alignment horizontal="center"/>
    </xf>
    <xf numFmtId="0" fontId="15" fillId="0" borderId="40" xfId="3" applyFont="1" applyFill="1" applyBorder="1" applyAlignment="1" applyProtection="1">
      <alignment horizontal="center"/>
    </xf>
    <xf numFmtId="0" fontId="16" fillId="0" borderId="28" xfId="3" applyFont="1" applyFill="1" applyBorder="1" applyAlignment="1" applyProtection="1">
      <alignment horizontal="center"/>
    </xf>
    <xf numFmtId="0" fontId="16" fillId="0" borderId="25" xfId="3" applyFont="1" applyFill="1" applyBorder="1" applyAlignment="1" applyProtection="1">
      <alignment horizontal="center"/>
    </xf>
    <xf numFmtId="0" fontId="16" fillId="0" borderId="40" xfId="3" applyFont="1" applyFill="1" applyBorder="1" applyAlignment="1" applyProtection="1">
      <alignment horizontal="center"/>
    </xf>
    <xf numFmtId="0" fontId="16" fillId="0" borderId="41" xfId="3" applyFont="1" applyFill="1" applyBorder="1" applyAlignment="1" applyProtection="1">
      <alignment horizontal="center"/>
    </xf>
    <xf numFmtId="0" fontId="16" fillId="0" borderId="42" xfId="3" applyFont="1" applyFill="1" applyBorder="1" applyAlignment="1" applyProtection="1">
      <alignment horizontal="center"/>
    </xf>
    <xf numFmtId="0" fontId="16" fillId="0" borderId="1" xfId="3" applyFont="1" applyFill="1" applyBorder="1" applyAlignment="1" applyProtection="1">
      <alignment horizontal="center" textRotation="90" readingOrder="1"/>
    </xf>
    <xf numFmtId="0" fontId="16" fillId="0" borderId="40" xfId="3" applyFont="1" applyFill="1" applyBorder="1" applyAlignment="1" applyProtection="1">
      <alignment horizontal="center" readingOrder="1"/>
    </xf>
    <xf numFmtId="0" fontId="16" fillId="0" borderId="41" xfId="3" applyFont="1" applyFill="1" applyBorder="1" applyAlignment="1" applyProtection="1">
      <alignment horizontal="center" readingOrder="1"/>
    </xf>
    <xf numFmtId="0" fontId="16" fillId="0" borderId="42" xfId="3" applyFont="1" applyFill="1" applyBorder="1" applyAlignment="1" applyProtection="1">
      <alignment horizontal="center" readingOrder="1"/>
    </xf>
    <xf numFmtId="14" fontId="15" fillId="0" borderId="40" xfId="3" applyNumberFormat="1" applyFont="1" applyFill="1" applyBorder="1" applyAlignment="1" applyProtection="1">
      <alignment horizontal="center"/>
      <protection locked="0"/>
    </xf>
    <xf numFmtId="14" fontId="15" fillId="0" borderId="41" xfId="3" applyNumberFormat="1" applyFont="1" applyFill="1" applyBorder="1" applyAlignment="1" applyProtection="1">
      <alignment horizontal="center"/>
      <protection locked="0"/>
    </xf>
    <xf numFmtId="14" fontId="15" fillId="0" borderId="42" xfId="3" applyNumberFormat="1" applyFont="1" applyFill="1" applyBorder="1" applyAlignment="1" applyProtection="1">
      <alignment horizontal="center"/>
      <protection locked="0"/>
    </xf>
    <xf numFmtId="0" fontId="16" fillId="0" borderId="1" xfId="3" applyFont="1" applyFill="1" applyBorder="1" applyAlignment="1" applyProtection="1">
      <alignment horizontal="center" textRotation="90"/>
    </xf>
    <xf numFmtId="0" fontId="15" fillId="0" borderId="1" xfId="3" applyFont="1" applyFill="1" applyBorder="1" applyAlignment="1" applyProtection="1">
      <alignment horizontal="center" textRotation="90"/>
    </xf>
    <xf numFmtId="14" fontId="15" fillId="0" borderId="40" xfId="3" applyNumberFormat="1" applyFont="1" applyFill="1" applyBorder="1" applyAlignment="1" applyProtection="1">
      <alignment horizontal="center"/>
    </xf>
    <xf numFmtId="14" fontId="15" fillId="0" borderId="41" xfId="3" applyNumberFormat="1" applyFont="1" applyFill="1" applyBorder="1" applyAlignment="1" applyProtection="1">
      <alignment horizontal="center"/>
    </xf>
    <xf numFmtId="14" fontId="15" fillId="0" borderId="42" xfId="3" applyNumberFormat="1" applyFont="1" applyFill="1" applyBorder="1" applyAlignment="1" applyProtection="1">
      <alignment horizontal="center"/>
    </xf>
    <xf numFmtId="0" fontId="16" fillId="0" borderId="67"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17" xfId="3" applyFont="1" applyFill="1" applyBorder="1" applyAlignment="1" applyProtection="1">
      <alignment horizontal="center" vertical="center"/>
    </xf>
    <xf numFmtId="0" fontId="16" fillId="0" borderId="53" xfId="3" applyFont="1" applyFill="1" applyBorder="1" applyAlignment="1" applyProtection="1">
      <alignment horizontal="center" vertical="center"/>
    </xf>
    <xf numFmtId="0" fontId="16" fillId="0" borderId="29" xfId="3" applyFont="1" applyFill="1" applyBorder="1" applyAlignment="1" applyProtection="1">
      <alignment horizontal="center" vertical="center"/>
    </xf>
    <xf numFmtId="0" fontId="16" fillId="0" borderId="32" xfId="3" applyFont="1" applyFill="1" applyBorder="1" applyAlignment="1" applyProtection="1">
      <alignment horizontal="center" vertical="center"/>
    </xf>
    <xf numFmtId="0" fontId="15" fillId="0" borderId="67" xfId="3" applyFont="1" applyFill="1" applyBorder="1" applyAlignment="1" applyProtection="1">
      <alignment horizontal="center"/>
    </xf>
    <xf numFmtId="0" fontId="15" fillId="0" borderId="47" xfId="3" applyFont="1" applyFill="1" applyBorder="1" applyAlignment="1" applyProtection="1">
      <alignment horizontal="center"/>
    </xf>
    <xf numFmtId="0" fontId="15" fillId="0" borderId="17" xfId="3" applyFont="1" applyFill="1" applyBorder="1" applyAlignment="1" applyProtection="1">
      <alignment horizontal="center"/>
    </xf>
    <xf numFmtId="0" fontId="15" fillId="0" borderId="53" xfId="3" applyFont="1" applyFill="1" applyBorder="1" applyAlignment="1" applyProtection="1">
      <alignment horizontal="center"/>
    </xf>
    <xf numFmtId="0" fontId="15" fillId="0" borderId="29" xfId="3" applyFont="1" applyFill="1" applyBorder="1" applyAlignment="1" applyProtection="1">
      <alignment horizontal="center"/>
    </xf>
    <xf numFmtId="0" fontId="15" fillId="0" borderId="32" xfId="3" applyFont="1" applyFill="1" applyBorder="1" applyAlignment="1" applyProtection="1">
      <alignment horizontal="center"/>
    </xf>
    <xf numFmtId="0" fontId="15" fillId="0" borderId="67" xfId="3" applyNumberFormat="1" applyFont="1" applyFill="1" applyBorder="1" applyAlignment="1" applyProtection="1">
      <alignment horizontal="center" vertical="center" wrapText="1"/>
    </xf>
    <xf numFmtId="0" fontId="15" fillId="0" borderId="47" xfId="3" applyNumberFormat="1" applyFont="1" applyFill="1" applyBorder="1" applyAlignment="1" applyProtection="1">
      <alignment horizontal="center" vertical="center" wrapText="1"/>
    </xf>
    <xf numFmtId="0" fontId="15" fillId="0" borderId="17" xfId="3" applyNumberFormat="1" applyFont="1" applyFill="1" applyBorder="1" applyAlignment="1" applyProtection="1">
      <alignment horizontal="center" vertical="center" wrapText="1"/>
    </xf>
    <xf numFmtId="0" fontId="15" fillId="0" borderId="53" xfId="3" applyNumberFormat="1" applyFont="1" applyFill="1" applyBorder="1" applyAlignment="1" applyProtection="1">
      <alignment horizontal="center" vertical="center" wrapText="1"/>
    </xf>
    <xf numFmtId="0" fontId="15" fillId="0" borderId="29" xfId="3" applyNumberFormat="1" applyFont="1" applyFill="1" applyBorder="1" applyAlignment="1" applyProtection="1">
      <alignment horizontal="center" vertical="center" wrapText="1"/>
    </xf>
    <xf numFmtId="0" fontId="15" fillId="0" borderId="32" xfId="3" applyNumberFormat="1" applyFont="1" applyFill="1" applyBorder="1" applyAlignment="1" applyProtection="1">
      <alignment horizontal="center" vertical="center" wrapText="1"/>
    </xf>
    <xf numFmtId="0" fontId="15" fillId="0" borderId="67"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17"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29" xfId="3" applyFont="1" applyFill="1" applyBorder="1" applyAlignment="1" applyProtection="1">
      <alignment horizontal="center" vertical="center" wrapText="1"/>
    </xf>
    <xf numFmtId="0" fontId="15" fillId="0" borderId="32" xfId="3" applyFont="1" applyFill="1" applyBorder="1" applyAlignment="1" applyProtection="1">
      <alignment horizontal="center" vertical="center" wrapText="1"/>
    </xf>
    <xf numFmtId="0" fontId="15" fillId="0" borderId="1" xfId="3" applyFont="1" applyFill="1" applyBorder="1" applyAlignment="1" applyProtection="1">
      <alignment horizontal="center" vertical="center" textRotation="90"/>
    </xf>
    <xf numFmtId="0" fontId="16" fillId="0" borderId="1" xfId="3" applyFont="1" applyFill="1" applyBorder="1" applyAlignment="1" applyProtection="1">
      <alignment horizontal="center"/>
    </xf>
    <xf numFmtId="0" fontId="16" fillId="0" borderId="27" xfId="3" applyFont="1" applyFill="1" applyBorder="1" applyAlignment="1" applyProtection="1">
      <alignment horizontal="right"/>
    </xf>
    <xf numFmtId="0" fontId="16" fillId="0" borderId="41" xfId="3" applyFont="1" applyFill="1" applyBorder="1" applyAlignment="1" applyProtection="1">
      <alignment horizontal="right"/>
    </xf>
    <xf numFmtId="0" fontId="16" fillId="0" borderId="42" xfId="3" applyFont="1" applyFill="1" applyBorder="1" applyAlignment="1" applyProtection="1">
      <alignment horizontal="right"/>
    </xf>
    <xf numFmtId="0" fontId="15" fillId="0" borderId="55" xfId="3" applyFont="1" applyFill="1" applyBorder="1" applyAlignment="1" applyProtection="1">
      <alignment horizontal="center"/>
    </xf>
    <xf numFmtId="0" fontId="16" fillId="0" borderId="28" xfId="3" applyFont="1" applyFill="1" applyBorder="1" applyAlignment="1" applyProtection="1">
      <alignment horizontal="right"/>
    </xf>
    <xf numFmtId="0" fontId="16" fillId="0" borderId="51" xfId="3" applyFont="1" applyFill="1" applyBorder="1" applyAlignment="1" applyProtection="1">
      <alignment horizontal="right"/>
    </xf>
    <xf numFmtId="0" fontId="16" fillId="0" borderId="6" xfId="3" applyFont="1" applyFill="1" applyBorder="1" applyAlignment="1" applyProtection="1">
      <alignment horizontal="right"/>
    </xf>
    <xf numFmtId="0" fontId="15" fillId="0" borderId="5" xfId="3" applyFont="1" applyFill="1" applyBorder="1" applyAlignment="1" applyProtection="1">
      <alignment horizontal="center"/>
    </xf>
    <xf numFmtId="0" fontId="15" fillId="0" borderId="36" xfId="3" applyFont="1" applyFill="1" applyBorder="1" applyAlignment="1" applyProtection="1">
      <alignment horizontal="center"/>
    </xf>
    <xf numFmtId="0" fontId="16" fillId="0" borderId="67" xfId="3" applyFont="1" applyFill="1" applyBorder="1" applyAlignment="1" applyProtection="1">
      <alignment horizontal="center"/>
    </xf>
    <xf numFmtId="0" fontId="16" fillId="0" borderId="47" xfId="3" applyFont="1" applyFill="1" applyBorder="1" applyAlignment="1" applyProtection="1">
      <alignment horizontal="center"/>
    </xf>
    <xf numFmtId="0" fontId="16" fillId="0" borderId="17" xfId="3" applyFont="1" applyFill="1" applyBorder="1" applyAlignment="1" applyProtection="1">
      <alignment horizontal="center"/>
    </xf>
    <xf numFmtId="0" fontId="15" fillId="0" borderId="80" xfId="3" applyFont="1" applyFill="1" applyBorder="1" applyAlignment="1" applyProtection="1">
      <alignment horizontal="center" vertical="top"/>
    </xf>
    <xf numFmtId="0" fontId="15" fillId="0" borderId="34" xfId="3" applyFont="1" applyFill="1" applyBorder="1" applyAlignment="1" applyProtection="1">
      <alignment horizontal="center" vertical="top"/>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80" xfId="3" applyFont="1" applyFill="1" applyBorder="1" applyAlignment="1" applyProtection="1">
      <alignment horizontal="center"/>
    </xf>
    <xf numFmtId="0" fontId="15" fillId="0" borderId="33" xfId="3" applyFont="1" applyFill="1" applyBorder="1" applyAlignment="1" applyProtection="1">
      <alignment horizontal="center"/>
    </xf>
    <xf numFmtId="0" fontId="15" fillId="0" borderId="34" xfId="3" applyFont="1" applyFill="1" applyBorder="1" applyAlignment="1" applyProtection="1">
      <alignment horizontal="center"/>
    </xf>
    <xf numFmtId="0" fontId="16" fillId="0" borderId="91" xfId="3" applyFont="1" applyFill="1" applyBorder="1" applyAlignment="1" applyProtection="1">
      <alignment horizontal="center"/>
    </xf>
    <xf numFmtId="0" fontId="16" fillId="0" borderId="55" xfId="3" applyFont="1" applyFill="1" applyBorder="1" applyAlignment="1" applyProtection="1">
      <alignment horizontal="center"/>
    </xf>
    <xf numFmtId="0" fontId="15" fillId="0" borderId="1" xfId="3" applyFont="1" applyFill="1" applyBorder="1" applyAlignment="1" applyProtection="1">
      <alignment horizontal="left"/>
      <protection locked="0"/>
    </xf>
    <xf numFmtId="0" fontId="15" fillId="0" borderId="1" xfId="3" applyFont="1" applyFill="1" applyBorder="1" applyAlignment="1" applyProtection="1">
      <alignment horizontal="center"/>
      <protection locked="0"/>
    </xf>
    <xf numFmtId="0" fontId="16" fillId="0" borderId="91" xfId="3" applyFont="1" applyFill="1" applyBorder="1" applyAlignment="1" applyProtection="1">
      <alignment horizontal="left"/>
    </xf>
    <xf numFmtId="0" fontId="16" fillId="0" borderId="1" xfId="3" applyFont="1" applyFill="1" applyBorder="1" applyAlignment="1" applyProtection="1">
      <alignment horizontal="left"/>
    </xf>
    <xf numFmtId="0" fontId="16" fillId="0" borderId="40" xfId="3" applyFont="1" applyFill="1" applyBorder="1" applyAlignment="1" applyProtection="1">
      <alignment horizontal="left"/>
      <protection locked="0"/>
    </xf>
    <xf numFmtId="0" fontId="16" fillId="0" borderId="41" xfId="3" applyFont="1" applyFill="1" applyBorder="1" applyAlignment="1" applyProtection="1">
      <alignment horizontal="left"/>
      <protection locked="0"/>
    </xf>
    <xf numFmtId="0" fontId="16" fillId="0" borderId="24" xfId="3" applyFont="1" applyFill="1" applyBorder="1" applyAlignment="1" applyProtection="1">
      <alignment horizontal="left"/>
      <protection locked="0"/>
    </xf>
    <xf numFmtId="0" fontId="16" fillId="0" borderId="1" xfId="3" applyFont="1" applyFill="1" applyBorder="1" applyAlignment="1" applyProtection="1">
      <alignment horizontal="center"/>
      <protection locked="0"/>
    </xf>
    <xf numFmtId="0" fontId="16" fillId="0" borderId="55" xfId="3" applyFont="1" applyFill="1" applyBorder="1" applyAlignment="1" applyProtection="1">
      <alignment horizontal="center"/>
      <protection locked="0"/>
    </xf>
    <xf numFmtId="0" fontId="16" fillId="0" borderId="92" xfId="3" applyFont="1" applyFill="1" applyBorder="1" applyAlignment="1" applyProtection="1">
      <alignment horizontal="left"/>
    </xf>
    <xf numFmtId="0" fontId="16" fillId="0" borderId="5" xfId="3" applyFont="1" applyFill="1" applyBorder="1" applyAlignment="1" applyProtection="1">
      <alignment horizontal="left"/>
    </xf>
    <xf numFmtId="0" fontId="16" fillId="0" borderId="50" xfId="3" applyFont="1" applyFill="1" applyBorder="1" applyAlignment="1" applyProtection="1">
      <alignment horizontal="left"/>
      <protection locked="0"/>
    </xf>
    <xf numFmtId="0" fontId="16" fillId="0" borderId="51" xfId="3" applyFont="1" applyFill="1" applyBorder="1" applyAlignment="1" applyProtection="1">
      <alignment horizontal="left"/>
      <protection locked="0"/>
    </xf>
    <xf numFmtId="0" fontId="16" fillId="0" borderId="25" xfId="3" applyFont="1" applyFill="1" applyBorder="1" applyAlignment="1" applyProtection="1">
      <alignment horizontal="left"/>
      <protection locked="0"/>
    </xf>
    <xf numFmtId="49" fontId="16" fillId="0" borderId="5" xfId="3" applyNumberFormat="1" applyFont="1" applyFill="1" applyBorder="1" applyAlignment="1" applyProtection="1">
      <alignment horizontal="center"/>
      <protection locked="0"/>
    </xf>
    <xf numFmtId="49" fontId="16" fillId="0" borderId="36" xfId="3" applyNumberFormat="1" applyFont="1" applyFill="1" applyBorder="1" applyAlignment="1" applyProtection="1">
      <alignment horizontal="center"/>
      <protection locked="0"/>
    </xf>
    <xf numFmtId="0" fontId="16" fillId="0" borderId="80" xfId="3" applyFont="1" applyFill="1" applyBorder="1" applyAlignment="1" applyProtection="1">
      <alignment horizontal="center"/>
    </xf>
    <xf numFmtId="0" fontId="16" fillId="0" borderId="33" xfId="3" applyFont="1" applyFill="1" applyBorder="1" applyAlignment="1" applyProtection="1">
      <alignment horizontal="center"/>
    </xf>
    <xf numFmtId="0" fontId="16" fillId="0" borderId="34" xfId="3" applyFont="1"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Fill="1" applyAlignment="1" applyProtection="1">
      <alignment horizontal="center"/>
    </xf>
    <xf numFmtId="0" fontId="16" fillId="0" borderId="80" xfId="3" applyFont="1" applyFill="1" applyBorder="1" applyAlignment="1" applyProtection="1">
      <alignment horizontal="left"/>
    </xf>
    <xf numFmtId="0" fontId="16" fillId="0" borderId="33" xfId="3" applyFont="1" applyFill="1" applyBorder="1" applyAlignment="1" applyProtection="1">
      <alignment horizontal="left"/>
    </xf>
    <xf numFmtId="0" fontId="16" fillId="0" borderId="38" xfId="3" applyFont="1" applyFill="1" applyBorder="1" applyAlignment="1" applyProtection="1">
      <alignment horizontal="left"/>
      <protection locked="0"/>
    </xf>
    <xf numFmtId="0" fontId="16" fillId="0" borderId="39" xfId="3" applyFont="1" applyFill="1" applyBorder="1" applyAlignment="1" applyProtection="1">
      <alignment horizontal="left"/>
      <protection locked="0"/>
    </xf>
    <xf numFmtId="0" fontId="16" fillId="0" borderId="23" xfId="3" applyFont="1" applyFill="1" applyBorder="1" applyAlignment="1" applyProtection="1">
      <alignment horizontal="left"/>
      <protection locked="0"/>
    </xf>
    <xf numFmtId="0" fontId="16" fillId="0" borderId="33" xfId="3" applyFont="1" applyFill="1" applyBorder="1" applyAlignment="1" applyProtection="1">
      <alignment horizontal="center"/>
      <protection locked="0"/>
    </xf>
    <xf numFmtId="0" fontId="16" fillId="0" borderId="34" xfId="3" applyFont="1" applyFill="1" applyBorder="1" applyAlignment="1" applyProtection="1">
      <alignment horizontal="center"/>
      <protection locked="0"/>
    </xf>
    <xf numFmtId="0" fontId="16" fillId="7" borderId="1" xfId="3" applyFont="1" applyFill="1" applyBorder="1" applyAlignment="1" applyProtection="1">
      <alignment horizontal="center"/>
      <protection locked="0"/>
    </xf>
    <xf numFmtId="0" fontId="16" fillId="7" borderId="55" xfId="3" applyFont="1" applyFill="1" applyBorder="1" applyAlignment="1" applyProtection="1">
      <alignment horizontal="center"/>
      <protection locked="0"/>
    </xf>
    <xf numFmtId="49" fontId="16" fillId="7" borderId="5" xfId="3" applyNumberFormat="1" applyFont="1" applyFill="1" applyBorder="1" applyAlignment="1" applyProtection="1">
      <alignment horizontal="center"/>
      <protection locked="0"/>
    </xf>
    <xf numFmtId="49" fontId="16" fillId="7" borderId="36" xfId="3" applyNumberFormat="1" applyFont="1" applyFill="1" applyBorder="1" applyAlignment="1" applyProtection="1">
      <alignment horizontal="center"/>
      <protection locked="0"/>
    </xf>
    <xf numFmtId="0" fontId="15" fillId="7" borderId="1" xfId="3" applyFont="1" applyFill="1" applyBorder="1" applyAlignment="1" applyProtection="1">
      <alignment horizontal="center"/>
      <protection locked="0"/>
    </xf>
    <xf numFmtId="0" fontId="15" fillId="7" borderId="1" xfId="3" applyFont="1" applyFill="1" applyBorder="1" applyAlignment="1" applyProtection="1">
      <alignment horizontal="left"/>
      <protection locked="0"/>
    </xf>
    <xf numFmtId="0" fontId="15" fillId="13" borderId="1" xfId="3" applyFont="1" applyFill="1" applyBorder="1" applyAlignment="1" applyProtection="1">
      <alignment horizontal="left"/>
      <protection locked="0"/>
    </xf>
    <xf numFmtId="0" fontId="16" fillId="0" borderId="80" xfId="3" applyFont="1" applyBorder="1" applyAlignment="1" applyProtection="1">
      <alignment horizontal="center"/>
    </xf>
    <xf numFmtId="0" fontId="16" fillId="0" borderId="33" xfId="3" applyFont="1" applyBorder="1" applyAlignment="1" applyProtection="1">
      <alignment horizontal="center"/>
    </xf>
    <xf numFmtId="0" fontId="16" fillId="0" borderId="67"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17" xfId="3" applyFont="1" applyBorder="1" applyAlignment="1" applyProtection="1">
      <alignment horizontal="center" vertical="center"/>
    </xf>
    <xf numFmtId="0" fontId="16" fillId="0" borderId="53" xfId="3" applyFont="1" applyBorder="1" applyAlignment="1" applyProtection="1">
      <alignment horizontal="center" vertical="center"/>
    </xf>
    <xf numFmtId="0" fontId="16" fillId="0" borderId="29" xfId="3" applyFont="1" applyBorder="1" applyAlignment="1" applyProtection="1">
      <alignment horizontal="center" vertical="center"/>
    </xf>
    <xf numFmtId="0" fontId="16" fillId="0" borderId="32" xfId="3" applyFont="1" applyBorder="1" applyAlignment="1" applyProtection="1">
      <alignment horizontal="center" vertical="center"/>
    </xf>
    <xf numFmtId="0" fontId="16" fillId="0" borderId="40" xfId="3" applyFont="1" applyBorder="1" applyAlignment="1" applyProtection="1">
      <alignment horizontal="center"/>
    </xf>
    <xf numFmtId="0" fontId="16" fillId="0" borderId="41" xfId="3" applyFont="1" applyBorder="1" applyAlignment="1" applyProtection="1">
      <alignment horizontal="center"/>
    </xf>
    <xf numFmtId="0" fontId="16" fillId="0" borderId="42" xfId="3" applyFont="1" applyBorder="1" applyAlignment="1" applyProtection="1">
      <alignment horizontal="center"/>
    </xf>
    <xf numFmtId="0" fontId="15" fillId="0" borderId="80" xfId="3" applyFont="1" applyBorder="1" applyAlignment="1" applyProtection="1">
      <alignment horizontal="center" vertical="top"/>
    </xf>
    <xf numFmtId="0" fontId="15" fillId="0" borderId="34" xfId="3" applyFont="1" applyBorder="1" applyAlignment="1" applyProtection="1">
      <alignment horizontal="center" vertical="top"/>
    </xf>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80" xfId="3" applyFont="1" applyBorder="1" applyAlignment="1" applyProtection="1">
      <alignment horizontal="center"/>
    </xf>
    <xf numFmtId="0" fontId="15" fillId="0" borderId="33" xfId="3" applyFont="1" applyBorder="1" applyAlignment="1" applyProtection="1">
      <alignment horizontal="center"/>
    </xf>
    <xf numFmtId="0" fontId="15" fillId="0" borderId="34" xfId="3" applyFont="1" applyBorder="1" applyAlignment="1" applyProtection="1">
      <alignment horizontal="center"/>
    </xf>
    <xf numFmtId="0" fontId="16" fillId="0" borderId="91" xfId="3" applyFont="1" applyBorder="1" applyAlignment="1" applyProtection="1">
      <alignment horizontal="center"/>
    </xf>
    <xf numFmtId="0" fontId="16" fillId="0" borderId="1" xfId="3" applyFont="1" applyBorder="1" applyAlignment="1" applyProtection="1">
      <alignment horizontal="center"/>
    </xf>
    <xf numFmtId="0" fontId="15" fillId="0" borderId="1" xfId="3" applyFont="1" applyBorder="1" applyAlignment="1" applyProtection="1">
      <alignment horizontal="center"/>
    </xf>
    <xf numFmtId="0" fontId="15" fillId="0" borderId="40" xfId="3" applyFont="1" applyBorder="1" applyAlignment="1" applyProtection="1">
      <alignment horizontal="center"/>
    </xf>
    <xf numFmtId="0" fontId="16" fillId="0" borderId="1" xfId="3" applyFont="1" applyBorder="1" applyAlignment="1" applyProtection="1">
      <alignment horizontal="center" textRotation="90" readingOrder="1"/>
    </xf>
    <xf numFmtId="0" fontId="16" fillId="0" borderId="80" xfId="3" applyFont="1" applyBorder="1" applyAlignment="1" applyProtection="1">
      <alignment horizontal="left"/>
    </xf>
    <xf numFmtId="0" fontId="16" fillId="0" borderId="33" xfId="3" applyFont="1" applyBorder="1" applyAlignment="1" applyProtection="1">
      <alignment horizontal="left"/>
    </xf>
    <xf numFmtId="0" fontId="16" fillId="0" borderId="91" xfId="3" applyFont="1" applyBorder="1" applyAlignment="1" applyProtection="1">
      <alignment horizontal="left"/>
    </xf>
    <xf numFmtId="0" fontId="16" fillId="0" borderId="1" xfId="3" applyFont="1" applyBorder="1" applyAlignment="1" applyProtection="1">
      <alignment horizontal="left"/>
    </xf>
    <xf numFmtId="0" fontId="16" fillId="0" borderId="92" xfId="3" applyFont="1" applyBorder="1" applyAlignment="1" applyProtection="1">
      <alignment horizontal="left"/>
    </xf>
    <xf numFmtId="0" fontId="16" fillId="0" borderId="5" xfId="3" applyFont="1" applyBorder="1" applyAlignment="1" applyProtection="1">
      <alignment horizontal="left"/>
    </xf>
    <xf numFmtId="0" fontId="16" fillId="7" borderId="33" xfId="3" applyFont="1" applyFill="1" applyBorder="1" applyAlignment="1" applyProtection="1">
      <alignment horizontal="center"/>
      <protection locked="0"/>
    </xf>
    <xf numFmtId="0" fontId="16" fillId="7" borderId="34" xfId="3" applyFont="1" applyFill="1" applyBorder="1" applyAlignment="1" applyProtection="1">
      <alignment horizontal="center"/>
      <protection locked="0"/>
    </xf>
    <xf numFmtId="0" fontId="16" fillId="0" borderId="0" xfId="3" applyFont="1" applyBorder="1" applyAlignment="1" applyProtection="1">
      <alignment horizontal="center"/>
    </xf>
    <xf numFmtId="0" fontId="15" fillId="3" borderId="67" xfId="3" applyFont="1" applyFill="1" applyBorder="1" applyAlignment="1" applyProtection="1">
      <alignment horizontal="center"/>
    </xf>
    <xf numFmtId="0" fontId="15" fillId="3" borderId="47" xfId="3" applyFont="1" applyFill="1" applyBorder="1" applyAlignment="1" applyProtection="1">
      <alignment horizontal="center"/>
    </xf>
    <xf numFmtId="0" fontId="15" fillId="3" borderId="17" xfId="3" applyFont="1" applyFill="1" applyBorder="1" applyAlignment="1" applyProtection="1">
      <alignment horizontal="center"/>
    </xf>
    <xf numFmtId="0" fontId="15" fillId="3" borderId="53" xfId="3" applyFont="1" applyFill="1" applyBorder="1" applyAlignment="1" applyProtection="1">
      <alignment horizontal="center"/>
    </xf>
    <xf numFmtId="0" fontId="15" fillId="3" borderId="29" xfId="3" applyFont="1" applyFill="1" applyBorder="1" applyAlignment="1" applyProtection="1">
      <alignment horizontal="center"/>
    </xf>
    <xf numFmtId="0" fontId="15" fillId="3" borderId="32" xfId="3" applyFont="1" applyFill="1" applyBorder="1" applyAlignment="1" applyProtection="1">
      <alignment horizontal="center"/>
    </xf>
    <xf numFmtId="0" fontId="15" fillId="3" borderId="67" xfId="3" applyFont="1" applyFill="1" applyBorder="1" applyAlignment="1" applyProtection="1">
      <alignment horizontal="center" vertical="center" wrapText="1"/>
    </xf>
    <xf numFmtId="0" fontId="15" fillId="3" borderId="47" xfId="3"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wrapText="1"/>
    </xf>
    <xf numFmtId="0" fontId="15" fillId="3" borderId="53" xfId="3" applyFont="1" applyFill="1" applyBorder="1" applyAlignment="1" applyProtection="1">
      <alignment horizontal="center" vertical="center" wrapText="1"/>
    </xf>
    <xf numFmtId="0" fontId="15" fillId="3" borderId="29"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16" fillId="0" borderId="55" xfId="3" applyFont="1" applyBorder="1" applyAlignment="1" applyProtection="1">
      <alignment horizontal="center"/>
    </xf>
    <xf numFmtId="0" fontId="16" fillId="0" borderId="1" xfId="3" applyFont="1" applyBorder="1" applyAlignment="1" applyProtection="1">
      <alignment horizontal="center" textRotation="90"/>
    </xf>
    <xf numFmtId="0" fontId="15" fillId="0" borderId="1" xfId="3" applyFont="1" applyBorder="1" applyAlignment="1" applyProtection="1">
      <alignment horizontal="center" textRotation="90"/>
    </xf>
    <xf numFmtId="0" fontId="16" fillId="0" borderId="34" xfId="3" applyFont="1" applyBorder="1" applyAlignment="1" applyProtection="1">
      <alignment horizontal="center"/>
    </xf>
    <xf numFmtId="0" fontId="15" fillId="11" borderId="1" xfId="3" applyFont="1" applyFill="1" applyBorder="1" applyAlignment="1" applyProtection="1">
      <alignment horizontal="left"/>
      <protection locked="0"/>
    </xf>
    <xf numFmtId="0" fontId="16" fillId="0" borderId="67" xfId="3" applyFont="1" applyBorder="1" applyAlignment="1" applyProtection="1">
      <alignment horizontal="center"/>
    </xf>
    <xf numFmtId="0" fontId="16" fillId="0" borderId="47" xfId="3" applyFont="1" applyBorder="1" applyAlignment="1" applyProtection="1">
      <alignment horizontal="center"/>
    </xf>
    <xf numFmtId="0" fontId="16" fillId="0" borderId="17" xfId="3" applyFont="1" applyBorder="1" applyAlignment="1" applyProtection="1">
      <alignment horizontal="center"/>
    </xf>
    <xf numFmtId="0" fontId="16" fillId="0" borderId="40" xfId="3" applyFont="1" applyBorder="1" applyAlignment="1" applyProtection="1">
      <alignment horizontal="center" readingOrder="1"/>
    </xf>
    <xf numFmtId="0" fontId="16" fillId="0" borderId="41" xfId="3" applyFont="1" applyBorder="1" applyAlignment="1" applyProtection="1">
      <alignment horizontal="center" readingOrder="1"/>
    </xf>
    <xf numFmtId="0" fontId="16" fillId="0" borderId="42" xfId="3" applyFont="1" applyBorder="1" applyAlignment="1" applyProtection="1">
      <alignment horizontal="center" readingOrder="1"/>
    </xf>
    <xf numFmtId="0" fontId="16" fillId="0" borderId="27" xfId="3" applyFont="1" applyBorder="1" applyAlignment="1" applyProtection="1">
      <alignment horizontal="right"/>
    </xf>
    <xf numFmtId="0" fontId="16" fillId="0" borderId="41" xfId="3" applyFont="1" applyBorder="1" applyAlignment="1" applyProtection="1">
      <alignment horizontal="right"/>
    </xf>
    <xf numFmtId="0" fontId="16" fillId="0" borderId="42" xfId="3" applyFont="1" applyBorder="1" applyAlignment="1" applyProtection="1">
      <alignment horizontal="right"/>
    </xf>
    <xf numFmtId="0" fontId="15" fillId="0" borderId="1" xfId="3" applyFont="1" applyBorder="1" applyAlignment="1" applyProtection="1">
      <alignment horizontal="center" vertical="center" textRotation="90"/>
    </xf>
    <xf numFmtId="14" fontId="15" fillId="7" borderId="40" xfId="3" applyNumberFormat="1" applyFont="1" applyFill="1" applyBorder="1" applyAlignment="1" applyProtection="1">
      <alignment horizontal="center"/>
      <protection locked="0"/>
    </xf>
    <xf numFmtId="14" fontId="15" fillId="7" borderId="41" xfId="3" applyNumberFormat="1" applyFont="1" applyFill="1" applyBorder="1" applyAlignment="1" applyProtection="1">
      <alignment horizontal="center"/>
      <protection locked="0"/>
    </xf>
    <xf numFmtId="14" fontId="15" fillId="7" borderId="42" xfId="3" applyNumberFormat="1" applyFont="1" applyFill="1" applyBorder="1" applyAlignment="1" applyProtection="1">
      <alignment horizontal="center"/>
      <protection locked="0"/>
    </xf>
    <xf numFmtId="0" fontId="15" fillId="11" borderId="1" xfId="3" applyFont="1" applyFill="1" applyBorder="1" applyAlignment="1" applyProtection="1">
      <alignment horizontal="center"/>
      <protection locked="0"/>
    </xf>
    <xf numFmtId="0" fontId="16" fillId="0" borderId="28" xfId="3" applyFont="1" applyBorder="1" applyAlignment="1" applyProtection="1">
      <alignment horizontal="right"/>
    </xf>
    <xf numFmtId="0" fontId="16" fillId="0" borderId="51" xfId="3" applyFont="1" applyBorder="1" applyAlignment="1" applyProtection="1">
      <alignment horizontal="right"/>
    </xf>
    <xf numFmtId="0" fontId="16" fillId="0" borderId="6" xfId="3" applyFont="1" applyBorder="1" applyAlignment="1" applyProtection="1">
      <alignment horizontal="right"/>
    </xf>
    <xf numFmtId="0" fontId="15" fillId="11" borderId="40" xfId="3" applyFont="1" applyFill="1" applyBorder="1" applyAlignment="1" applyProtection="1">
      <alignment horizontal="left"/>
      <protection locked="0"/>
    </xf>
    <xf numFmtId="0" fontId="15" fillId="11" borderId="41" xfId="3" applyFont="1" applyFill="1" applyBorder="1" applyAlignment="1" applyProtection="1">
      <alignment horizontal="left"/>
      <protection locked="0"/>
    </xf>
    <xf numFmtId="0" fontId="15" fillId="11" borderId="42" xfId="3" applyFont="1" applyFill="1" applyBorder="1" applyAlignment="1" applyProtection="1">
      <alignment horizontal="left"/>
      <protection locked="0"/>
    </xf>
    <xf numFmtId="0" fontId="16" fillId="3" borderId="42" xfId="3" applyFont="1" applyFill="1" applyBorder="1" applyAlignment="1" applyProtection="1">
      <alignment horizontal="center"/>
    </xf>
    <xf numFmtId="0" fontId="16" fillId="3" borderId="1" xfId="3" applyFont="1" applyFill="1" applyBorder="1" applyAlignment="1" applyProtection="1">
      <alignment horizontal="center"/>
    </xf>
    <xf numFmtId="0" fontId="16" fillId="3" borderId="40" xfId="3" applyFont="1" applyFill="1" applyBorder="1" applyAlignment="1" applyProtection="1">
      <alignment horizontal="center"/>
    </xf>
    <xf numFmtId="165" fontId="15" fillId="7" borderId="1" xfId="3" applyNumberFormat="1" applyFont="1" applyFill="1" applyBorder="1" applyAlignment="1" applyProtection="1">
      <alignment horizontal="center"/>
      <protection locked="0"/>
    </xf>
    <xf numFmtId="165" fontId="20" fillId="7" borderId="1" xfId="3" applyNumberFormat="1" applyFill="1" applyBorder="1" applyAlignment="1" applyProtection="1">
      <alignment horizontal="center"/>
      <protection locked="0"/>
    </xf>
    <xf numFmtId="0" fontId="15" fillId="13" borderId="1" xfId="3" applyFont="1" applyFill="1" applyBorder="1" applyAlignment="1" applyProtection="1">
      <alignment horizontal="center"/>
      <protection locked="0"/>
    </xf>
    <xf numFmtId="0" fontId="15" fillId="13" borderId="12" xfId="3" applyFont="1" applyFill="1" applyBorder="1" applyAlignment="1" applyProtection="1">
      <alignment horizontal="center"/>
      <protection locked="0"/>
    </xf>
    <xf numFmtId="0" fontId="16" fillId="0" borderId="0" xfId="3" applyFont="1" applyAlignment="1" applyProtection="1">
      <alignment horizontal="center"/>
    </xf>
    <xf numFmtId="14" fontId="15" fillId="3" borderId="40" xfId="3" applyNumberFormat="1" applyFont="1" applyFill="1" applyBorder="1" applyAlignment="1" applyProtection="1">
      <alignment horizontal="center"/>
    </xf>
    <xf numFmtId="14" fontId="15" fillId="3" borderId="41" xfId="3" applyNumberFormat="1" applyFont="1" applyFill="1" applyBorder="1" applyAlignment="1" applyProtection="1">
      <alignment horizontal="center"/>
    </xf>
    <xf numFmtId="14" fontId="15" fillId="3" borderId="42" xfId="3" applyNumberFormat="1" applyFont="1" applyFill="1" applyBorder="1" applyAlignment="1" applyProtection="1">
      <alignment horizontal="center"/>
    </xf>
    <xf numFmtId="0" fontId="16" fillId="7" borderId="38" xfId="3" applyFont="1" applyFill="1" applyBorder="1" applyAlignment="1" applyProtection="1">
      <alignment horizontal="left"/>
      <protection locked="0"/>
    </xf>
    <xf numFmtId="0" fontId="16" fillId="7" borderId="39" xfId="3" applyFont="1" applyFill="1" applyBorder="1" applyAlignment="1" applyProtection="1">
      <alignment horizontal="left"/>
      <protection locked="0"/>
    </xf>
    <xf numFmtId="0" fontId="16" fillId="7" borderId="23" xfId="3" applyFont="1" applyFill="1" applyBorder="1" applyAlignment="1" applyProtection="1">
      <alignment horizontal="left"/>
      <protection locked="0"/>
    </xf>
    <xf numFmtId="0" fontId="16" fillId="7" borderId="40" xfId="3" applyFont="1" applyFill="1" applyBorder="1" applyAlignment="1" applyProtection="1">
      <alignment horizontal="left"/>
      <protection locked="0"/>
    </xf>
    <xf numFmtId="0" fontId="16" fillId="7" borderId="41" xfId="3" applyFont="1" applyFill="1" applyBorder="1" applyAlignment="1" applyProtection="1">
      <alignment horizontal="left"/>
      <protection locked="0"/>
    </xf>
    <xf numFmtId="0" fontId="16" fillId="7" borderId="24" xfId="3" applyFont="1" applyFill="1" applyBorder="1" applyAlignment="1" applyProtection="1">
      <alignment horizontal="left"/>
      <protection locked="0"/>
    </xf>
    <xf numFmtId="0" fontId="16" fillId="7" borderId="50" xfId="3" applyFont="1" applyFill="1" applyBorder="1" applyAlignment="1" applyProtection="1">
      <alignment horizontal="left"/>
      <protection locked="0"/>
    </xf>
    <xf numFmtId="0" fontId="16" fillId="7" borderId="51" xfId="3" applyFont="1" applyFill="1" applyBorder="1" applyAlignment="1" applyProtection="1">
      <alignment horizontal="left"/>
      <protection locked="0"/>
    </xf>
    <xf numFmtId="0" fontId="16" fillId="7" borderId="25" xfId="3" applyFont="1" applyFill="1" applyBorder="1" applyAlignment="1" applyProtection="1">
      <alignment horizontal="left"/>
      <protection locked="0"/>
    </xf>
    <xf numFmtId="0" fontId="15" fillId="0" borderId="55" xfId="3" applyFont="1" applyBorder="1" applyAlignment="1" applyProtection="1">
      <alignment horizontal="center"/>
    </xf>
    <xf numFmtId="0" fontId="36" fillId="0" borderId="0" xfId="0" applyFont="1" applyFill="1" applyBorder="1" applyAlignment="1" applyProtection="1">
      <alignment horizontal="justify" shrinkToFit="1"/>
      <protection hidden="1"/>
    </xf>
    <xf numFmtId="0" fontId="6" fillId="0" borderId="0" xfId="0" applyFont="1" applyFill="1" applyBorder="1" applyAlignment="1" applyProtection="1">
      <alignment horizontal="justify" shrinkToFit="1"/>
      <protection hidden="1"/>
    </xf>
    <xf numFmtId="0" fontId="6" fillId="0" borderId="29" xfId="0" applyFont="1" applyFill="1" applyBorder="1" applyAlignment="1" applyProtection="1">
      <alignment horizontal="justify" shrinkToFit="1"/>
      <protection hidden="1"/>
    </xf>
    <xf numFmtId="0" fontId="6" fillId="0" borderId="29" xfId="0" applyFont="1" applyFill="1" applyBorder="1" applyAlignment="1" applyProtection="1">
      <alignment horizontal="center" shrinkToFit="1"/>
      <protection hidden="1"/>
    </xf>
    <xf numFmtId="0" fontId="6" fillId="0" borderId="32" xfId="0" applyFont="1" applyFill="1" applyBorder="1" applyAlignment="1" applyProtection="1">
      <alignment horizontal="center" shrinkToFit="1"/>
      <protection hidden="1"/>
    </xf>
    <xf numFmtId="0" fontId="5" fillId="0" borderId="40" xfId="0" applyFont="1" applyFill="1" applyBorder="1" applyAlignment="1" applyProtection="1">
      <alignment horizontal="center" shrinkToFit="1"/>
      <protection hidden="1"/>
    </xf>
    <xf numFmtId="0" fontId="5" fillId="0" borderId="41" xfId="0" applyFont="1" applyFill="1" applyBorder="1" applyAlignment="1" applyProtection="1">
      <alignment horizontal="center" shrinkToFit="1"/>
      <protection hidden="1"/>
    </xf>
    <xf numFmtId="0" fontId="5" fillId="0" borderId="42" xfId="0" applyFont="1" applyFill="1" applyBorder="1" applyAlignment="1" applyProtection="1">
      <alignment horizontal="center" shrinkToFit="1"/>
      <protection hidden="1"/>
    </xf>
    <xf numFmtId="0" fontId="5" fillId="0" borderId="13" xfId="0" applyFont="1" applyFill="1" applyBorder="1" applyAlignment="1" applyProtection="1">
      <alignment horizontal="center" textRotation="90" shrinkToFit="1"/>
      <protection hidden="1"/>
    </xf>
    <xf numFmtId="0" fontId="5" fillId="0" borderId="89" xfId="0" applyFont="1" applyFill="1" applyBorder="1" applyAlignment="1" applyProtection="1">
      <alignment horizontal="center" textRotation="90" shrinkToFit="1"/>
      <protection hidden="1"/>
    </xf>
    <xf numFmtId="0" fontId="5" fillId="0" borderId="1" xfId="0" applyFont="1" applyFill="1" applyBorder="1" applyAlignment="1" applyProtection="1">
      <alignment horizontal="center" vertical="center" shrinkToFit="1"/>
      <protection hidden="1"/>
    </xf>
    <xf numFmtId="0" fontId="5" fillId="0" borderId="67" xfId="0" applyFont="1" applyFill="1" applyBorder="1" applyAlignment="1" applyProtection="1">
      <alignment horizontal="center" vertical="center" shrinkToFit="1"/>
      <protection hidden="1"/>
    </xf>
    <xf numFmtId="0" fontId="5" fillId="0" borderId="47"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48"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5" fillId="0" borderId="53"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32" xfId="0" applyFont="1" applyFill="1" applyBorder="1" applyAlignment="1" applyProtection="1">
      <alignment horizontal="center" vertical="center" shrinkToFit="1"/>
      <protection hidden="1"/>
    </xf>
    <xf numFmtId="0" fontId="5" fillId="0" borderId="43" xfId="0" applyFont="1" applyFill="1" applyBorder="1" applyAlignment="1" applyProtection="1">
      <alignment horizontal="center" vertical="center" textRotation="90" shrinkToFit="1"/>
      <protection hidden="1"/>
    </xf>
    <xf numFmtId="0" fontId="5" fillId="0" borderId="24" xfId="0" applyFont="1" applyFill="1" applyBorder="1" applyAlignment="1" applyProtection="1">
      <alignment horizontal="center" vertical="center" textRotation="90" shrinkToFit="1"/>
      <protection hidden="1"/>
    </xf>
    <xf numFmtId="0" fontId="5" fillId="0" borderId="44" xfId="0" applyFont="1" applyFill="1" applyBorder="1" applyAlignment="1" applyProtection="1">
      <alignment horizontal="center" vertical="center" textRotation="90" shrinkToFit="1"/>
      <protection hidden="1"/>
    </xf>
    <xf numFmtId="0" fontId="5" fillId="0" borderId="45" xfId="0" applyFont="1" applyFill="1" applyBorder="1" applyAlignment="1" applyProtection="1">
      <alignment horizontal="center" vertical="center" textRotation="90" shrinkToFit="1"/>
      <protection hidden="1"/>
    </xf>
    <xf numFmtId="0" fontId="6" fillId="0" borderId="13" xfId="0" applyFont="1" applyFill="1" applyBorder="1" applyAlignment="1" applyProtection="1">
      <alignment horizontal="center" shrinkToFit="1"/>
      <protection hidden="1"/>
    </xf>
    <xf numFmtId="0" fontId="6" fillId="0" borderId="89" xfId="0" applyFont="1" applyFill="1" applyBorder="1" applyAlignment="1" applyProtection="1">
      <alignment horizontal="center" shrinkToFit="1"/>
      <protection hidden="1"/>
    </xf>
    <xf numFmtId="0" fontId="6" fillId="0" borderId="12" xfId="0" applyFont="1" applyFill="1" applyBorder="1" applyAlignment="1" applyProtection="1">
      <alignment horizontal="center" shrinkToFit="1"/>
      <protection hidden="1"/>
    </xf>
    <xf numFmtId="0" fontId="5" fillId="0" borderId="13" xfId="0" applyFont="1" applyFill="1" applyBorder="1" applyAlignment="1" applyProtection="1">
      <alignment horizontal="center" vertical="center" textRotation="90" shrinkToFit="1"/>
      <protection hidden="1"/>
    </xf>
    <xf numFmtId="0" fontId="5" fillId="0" borderId="89" xfId="0" applyFont="1" applyFill="1" applyBorder="1" applyAlignment="1" applyProtection="1">
      <alignment horizontal="center" vertical="center" textRotation="90" shrinkToFit="1"/>
      <protection hidden="1"/>
    </xf>
    <xf numFmtId="0" fontId="5" fillId="0" borderId="12" xfId="0" applyFont="1" applyFill="1" applyBorder="1" applyAlignment="1" applyProtection="1">
      <alignment horizontal="center" vertical="center" textRotation="90" shrinkToFit="1"/>
      <protection hidden="1"/>
    </xf>
    <xf numFmtId="0" fontId="6" fillId="0" borderId="67" xfId="0" applyFont="1" applyFill="1" applyBorder="1" applyAlignment="1" applyProtection="1">
      <alignment horizontal="center" shrinkToFit="1"/>
      <protection hidden="1"/>
    </xf>
    <xf numFmtId="0" fontId="6" fillId="0" borderId="47" xfId="0" applyFont="1" applyFill="1" applyBorder="1" applyAlignment="1" applyProtection="1">
      <alignment horizontal="center" shrinkToFit="1"/>
      <protection hidden="1"/>
    </xf>
    <xf numFmtId="0" fontId="6" fillId="0" borderId="17" xfId="0" applyFont="1" applyFill="1" applyBorder="1" applyAlignment="1" applyProtection="1">
      <alignment horizontal="center" shrinkToFit="1"/>
      <protection hidden="1"/>
    </xf>
    <xf numFmtId="0" fontId="6" fillId="0" borderId="18" xfId="0" applyFont="1" applyFill="1" applyBorder="1" applyAlignment="1" applyProtection="1">
      <alignment horizontal="center" shrinkToFit="1"/>
      <protection hidden="1"/>
    </xf>
    <xf numFmtId="0" fontId="6" fillId="0" borderId="0" xfId="0" applyFont="1" applyFill="1" applyBorder="1" applyAlignment="1" applyProtection="1">
      <alignment horizontal="center" shrinkToFit="1"/>
      <protection hidden="1"/>
    </xf>
    <xf numFmtId="0" fontId="6" fillId="0" borderId="48" xfId="0" applyFont="1" applyFill="1" applyBorder="1" applyAlignment="1" applyProtection="1">
      <alignment horizontal="center" shrinkToFit="1"/>
      <protection hidden="1"/>
    </xf>
    <xf numFmtId="0" fontId="6" fillId="0" borderId="53" xfId="0" applyFont="1" applyFill="1" applyBorder="1" applyAlignment="1" applyProtection="1">
      <alignment horizontal="center" shrinkToFit="1"/>
      <protection hidden="1"/>
    </xf>
    <xf numFmtId="0" fontId="5" fillId="0" borderId="17" xfId="0" applyFont="1" applyFill="1" applyBorder="1" applyAlignment="1" applyProtection="1">
      <alignment horizontal="center" vertical="center" shrinkToFit="1"/>
      <protection hidden="1"/>
    </xf>
    <xf numFmtId="0" fontId="6" fillId="0" borderId="67" xfId="0" applyFont="1" applyFill="1" applyBorder="1" applyAlignment="1" applyProtection="1">
      <alignment horizontal="center" vertical="center" shrinkToFit="1"/>
      <protection hidden="1"/>
    </xf>
    <xf numFmtId="0" fontId="6" fillId="0" borderId="47"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center" vertical="center" shrinkToFit="1"/>
      <protection hidden="1"/>
    </xf>
    <xf numFmtId="0" fontId="6" fillId="0" borderId="5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6" fillId="0" borderId="43" xfId="0" applyFont="1" applyFill="1" applyBorder="1" applyAlignment="1" applyProtection="1">
      <alignment horizontal="center" vertical="center" shrinkToFit="1"/>
      <protection hidden="1"/>
    </xf>
    <xf numFmtId="0" fontId="5" fillId="0" borderId="8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90"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89" xfId="0"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top" shrinkToFit="1"/>
      <protection hidden="1"/>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shrinkToFit="1"/>
      <protection hidden="1"/>
    </xf>
    <xf numFmtId="0" fontId="6" fillId="0" borderId="0" xfId="0" applyFont="1" applyFill="1" applyAlignment="1" applyProtection="1">
      <alignment horizontal="center" shrinkToFit="1"/>
      <protection hidden="1"/>
    </xf>
    <xf numFmtId="0" fontId="5" fillId="0" borderId="0" xfId="0" applyFont="1" applyFill="1" applyAlignment="1" applyProtection="1">
      <alignment horizontal="center" shrinkToFit="1"/>
      <protection hidden="1"/>
    </xf>
    <xf numFmtId="0" fontId="5" fillId="0" borderId="0" xfId="0" applyFont="1" applyFill="1" applyAlignment="1" applyProtection="1">
      <alignment horizontal="center" vertical="justify" shrinkToFit="1"/>
      <protection hidden="1"/>
    </xf>
    <xf numFmtId="0" fontId="5" fillId="0" borderId="0" xfId="0" applyFont="1" applyFill="1" applyBorder="1" applyAlignment="1" applyProtection="1">
      <alignment horizontal="left" shrinkToFit="1"/>
      <protection hidden="1"/>
    </xf>
    <xf numFmtId="0" fontId="6" fillId="0" borderId="0" xfId="0" applyFont="1" applyFill="1" applyBorder="1" applyAlignment="1" applyProtection="1">
      <alignment horizontal="left" shrinkToFit="1"/>
      <protection hidden="1"/>
    </xf>
    <xf numFmtId="1" fontId="6" fillId="0" borderId="40" xfId="0" applyNumberFormat="1" applyFont="1" applyFill="1" applyBorder="1" applyAlignment="1" applyProtection="1">
      <alignment horizontal="center" shrinkToFit="1"/>
      <protection hidden="1"/>
    </xf>
    <xf numFmtId="1" fontId="6" fillId="0" borderId="41" xfId="0" applyNumberFormat="1" applyFont="1" applyFill="1" applyBorder="1" applyAlignment="1" applyProtection="1">
      <alignment horizontal="center" shrinkToFit="1"/>
      <protection hidden="1"/>
    </xf>
    <xf numFmtId="1" fontId="6" fillId="0" borderId="42" xfId="0" applyNumberFormat="1" applyFont="1" applyFill="1" applyBorder="1" applyAlignment="1" applyProtection="1">
      <alignment horizontal="center" shrinkToFit="1"/>
      <protection hidden="1"/>
    </xf>
    <xf numFmtId="0" fontId="6" fillId="0" borderId="91" xfId="0" applyFont="1" applyFill="1" applyBorder="1" applyAlignment="1" applyProtection="1">
      <alignment horizontal="center"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horizontal="left" shrinkToFit="1"/>
      <protection hidden="1"/>
    </xf>
    <xf numFmtId="0" fontId="6" fillId="0" borderId="5" xfId="0" applyFont="1" applyFill="1" applyBorder="1" applyAlignment="1" applyProtection="1">
      <alignment horizontal="left" shrinkToFit="1"/>
      <protection hidden="1"/>
    </xf>
    <xf numFmtId="0" fontId="6" fillId="0" borderId="36" xfId="0" applyFont="1" applyFill="1" applyBorder="1" applyAlignment="1" applyProtection="1">
      <alignment horizontal="left" shrinkToFit="1"/>
      <protection hidden="1"/>
    </xf>
    <xf numFmtId="0" fontId="6" fillId="0" borderId="6" xfId="0" applyFont="1" applyFill="1" applyBorder="1" applyAlignment="1" applyProtection="1">
      <alignment horizontal="center" shrinkToFit="1"/>
      <protection hidden="1"/>
    </xf>
    <xf numFmtId="0" fontId="6" fillId="0" borderId="5" xfId="0" applyFont="1" applyFill="1" applyBorder="1" applyAlignment="1" applyProtection="1">
      <alignment horizontal="center" shrinkToFit="1"/>
      <protection hidden="1"/>
    </xf>
    <xf numFmtId="1" fontId="6" fillId="0" borderId="50" xfId="0" applyNumberFormat="1" applyFont="1" applyFill="1" applyBorder="1" applyAlignment="1" applyProtection="1">
      <alignment horizontal="center" shrinkToFit="1"/>
      <protection hidden="1"/>
    </xf>
    <xf numFmtId="1" fontId="6" fillId="0" borderId="51" xfId="0" applyNumberFormat="1" applyFont="1" applyFill="1" applyBorder="1" applyAlignment="1" applyProtection="1">
      <alignment horizontal="center" shrinkToFit="1"/>
      <protection hidden="1"/>
    </xf>
    <xf numFmtId="1" fontId="6" fillId="0" borderId="6" xfId="0" applyNumberFormat="1" applyFont="1" applyFill="1" applyBorder="1" applyAlignment="1" applyProtection="1">
      <alignment horizontal="center" shrinkToFit="1"/>
      <protection hidden="1"/>
    </xf>
    <xf numFmtId="0" fontId="6" fillId="0" borderId="92" xfId="0" applyFont="1" applyFill="1" applyBorder="1" applyAlignment="1" applyProtection="1">
      <alignment horizontal="center" shrinkToFit="1"/>
      <protection hidden="1"/>
    </xf>
    <xf numFmtId="0" fontId="6" fillId="0" borderId="36" xfId="0" applyFont="1" applyFill="1" applyBorder="1" applyAlignment="1" applyProtection="1">
      <alignment horizontal="center" shrinkToFit="1"/>
      <protection hidden="1"/>
    </xf>
    <xf numFmtId="1" fontId="5" fillId="0" borderId="54" xfId="0" applyNumberFormat="1" applyFont="1" applyFill="1" applyBorder="1" applyAlignment="1" applyProtection="1">
      <alignment horizontal="center" shrinkToFit="1"/>
      <protection hidden="1"/>
    </xf>
    <xf numFmtId="1" fontId="5" fillId="0" borderId="51" xfId="0" applyNumberFormat="1" applyFont="1" applyFill="1" applyBorder="1" applyAlignment="1" applyProtection="1">
      <alignment horizontal="center" shrinkToFit="1"/>
      <protection hidden="1"/>
    </xf>
    <xf numFmtId="1" fontId="5" fillId="0" borderId="72" xfId="0" applyNumberFormat="1" applyFont="1" applyFill="1" applyBorder="1" applyAlignment="1" applyProtection="1">
      <alignment horizontal="center" shrinkToFit="1"/>
      <protection hidden="1"/>
    </xf>
    <xf numFmtId="0" fontId="5" fillId="0" borderId="69" xfId="0" applyFont="1" applyFill="1" applyBorder="1" applyAlignment="1" applyProtection="1">
      <alignment horizontal="center" shrinkToFit="1"/>
      <protection hidden="1"/>
    </xf>
    <xf numFmtId="0" fontId="5" fillId="0" borderId="71"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justify" textRotation="90" shrinkToFit="1"/>
      <protection hidden="1"/>
    </xf>
    <xf numFmtId="0" fontId="35" fillId="0" borderId="15" xfId="0" applyFont="1" applyFill="1" applyBorder="1" applyAlignment="1" applyProtection="1">
      <alignment horizontal="center" vertical="justify" textRotation="90" shrinkToFit="1"/>
      <protection hidden="1"/>
    </xf>
    <xf numFmtId="0" fontId="35" fillId="0" borderId="59" xfId="0" applyFont="1" applyFill="1" applyBorder="1" applyAlignment="1" applyProtection="1">
      <alignment horizontal="center" vertical="justify" textRotation="90" shrinkToFit="1"/>
      <protection hidden="1"/>
    </xf>
    <xf numFmtId="0" fontId="35" fillId="0" borderId="14" xfId="0" applyFont="1" applyFill="1" applyBorder="1" applyAlignment="1" applyProtection="1">
      <alignment horizontal="center" vertical="justify" textRotation="90" shrinkToFit="1"/>
      <protection hidden="1"/>
    </xf>
    <xf numFmtId="0" fontId="35" fillId="0" borderId="0" xfId="0" applyFont="1" applyFill="1" applyBorder="1" applyAlignment="1" applyProtection="1">
      <alignment horizontal="center" vertical="justify" textRotation="90" shrinkToFit="1"/>
      <protection hidden="1"/>
    </xf>
    <xf numFmtId="0" fontId="35" fillId="0" borderId="46" xfId="0" applyFont="1" applyFill="1" applyBorder="1" applyAlignment="1" applyProtection="1">
      <alignment horizontal="center" vertical="justify" textRotation="90" shrinkToFit="1"/>
      <protection hidden="1"/>
    </xf>
    <xf numFmtId="0" fontId="35" fillId="0" borderId="3" xfId="0" applyFont="1" applyFill="1" applyBorder="1" applyAlignment="1" applyProtection="1">
      <alignment horizontal="center" vertical="justify" textRotation="90" shrinkToFit="1"/>
      <protection hidden="1"/>
    </xf>
    <xf numFmtId="0" fontId="35" fillId="0" borderId="21" xfId="0" applyFont="1" applyFill="1" applyBorder="1" applyAlignment="1" applyProtection="1">
      <alignment horizontal="center" vertical="justify" textRotation="90" shrinkToFit="1"/>
      <protection hidden="1"/>
    </xf>
    <xf numFmtId="0" fontId="35" fillId="0" borderId="60" xfId="0" applyFont="1" applyFill="1" applyBorder="1" applyAlignment="1" applyProtection="1">
      <alignment horizontal="center" vertical="justify" textRotation="90" shrinkToFit="1"/>
      <protection hidden="1"/>
    </xf>
    <xf numFmtId="0" fontId="6" fillId="0" borderId="80" xfId="0" applyFont="1" applyFill="1" applyBorder="1" applyAlignment="1" applyProtection="1">
      <alignment horizontal="left" shrinkToFit="1"/>
      <protection hidden="1"/>
    </xf>
    <xf numFmtId="0" fontId="6" fillId="0" borderId="33" xfId="0" applyFont="1" applyFill="1" applyBorder="1" applyAlignment="1" applyProtection="1">
      <alignment horizontal="left" shrinkToFit="1"/>
      <protection hidden="1"/>
    </xf>
    <xf numFmtId="0" fontId="6" fillId="0" borderId="34" xfId="0" applyFont="1" applyFill="1" applyBorder="1" applyAlignment="1" applyProtection="1">
      <alignment horizontal="left" shrinkToFit="1"/>
      <protection hidden="1"/>
    </xf>
    <xf numFmtId="0" fontId="6" fillId="0" borderId="37" xfId="0" applyFont="1" applyFill="1" applyBorder="1" applyAlignment="1" applyProtection="1">
      <alignment horizontal="center" shrinkToFit="1"/>
      <protection hidden="1"/>
    </xf>
    <xf numFmtId="0" fontId="6" fillId="0" borderId="33" xfId="0"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shrinkToFit="1"/>
      <protection hidden="1"/>
    </xf>
    <xf numFmtId="1" fontId="6" fillId="0" borderId="39" xfId="0" applyNumberFormat="1" applyFont="1" applyFill="1" applyBorder="1" applyAlignment="1" applyProtection="1">
      <alignment horizontal="center" shrinkToFit="1"/>
      <protection hidden="1"/>
    </xf>
    <xf numFmtId="1" fontId="6" fillId="0" borderId="37" xfId="0" applyNumberFormat="1" applyFont="1" applyFill="1" applyBorder="1" applyAlignment="1" applyProtection="1">
      <alignment horizontal="center" shrinkToFit="1"/>
      <protection hidden="1"/>
    </xf>
    <xf numFmtId="0" fontId="6" fillId="0" borderId="80" xfId="0" applyFont="1" applyFill="1" applyBorder="1" applyAlignment="1" applyProtection="1">
      <alignment horizontal="center"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horizontal="left" shrinkToFit="1"/>
      <protection hidden="1"/>
    </xf>
    <xf numFmtId="0" fontId="6" fillId="0" borderId="1" xfId="0" applyFont="1" applyFill="1" applyBorder="1" applyAlignment="1" applyProtection="1">
      <alignment horizontal="left" shrinkToFit="1"/>
      <protection hidden="1"/>
    </xf>
    <xf numFmtId="0" fontId="6" fillId="0" borderId="55" xfId="0" applyFont="1" applyFill="1" applyBorder="1" applyAlignment="1" applyProtection="1">
      <alignment horizontal="left" shrinkToFit="1"/>
      <protection hidden="1"/>
    </xf>
    <xf numFmtId="0" fontId="6" fillId="0" borderId="42" xfId="0" applyFont="1" applyFill="1" applyBorder="1" applyAlignment="1" applyProtection="1">
      <alignment horizontal="center" shrinkToFit="1"/>
      <protection hidden="1"/>
    </xf>
    <xf numFmtId="0" fontId="6" fillId="0" borderId="1" xfId="0" applyFont="1" applyFill="1" applyBorder="1" applyAlignment="1" applyProtection="1">
      <alignment horizontal="center" shrinkToFit="1"/>
      <protection hidden="1"/>
    </xf>
    <xf numFmtId="0" fontId="6" fillId="0" borderId="4" xfId="0" applyFont="1" applyFill="1" applyBorder="1" applyAlignment="1" applyProtection="1">
      <alignment horizontal="center" shrinkToFit="1"/>
      <protection hidden="1"/>
    </xf>
    <xf numFmtId="0" fontId="6" fillId="0" borderId="70" xfId="0" applyFont="1" applyFill="1" applyBorder="1" applyAlignment="1" applyProtection="1">
      <alignment horizontal="center" shrinkToFit="1"/>
      <protection hidden="1"/>
    </xf>
    <xf numFmtId="0" fontId="6" fillId="0" borderId="54" xfId="0" applyFont="1" applyFill="1" applyBorder="1" applyAlignment="1" applyProtection="1">
      <alignment horizontal="center" shrinkToFit="1"/>
      <protection hidden="1"/>
    </xf>
    <xf numFmtId="0" fontId="6" fillId="0" borderId="51" xfId="0" applyFont="1" applyFill="1" applyBorder="1" applyAlignment="1" applyProtection="1">
      <alignment horizontal="center" shrinkToFit="1"/>
      <protection hidden="1"/>
    </xf>
    <xf numFmtId="0" fontId="5" fillId="0" borderId="26" xfId="0" applyFont="1" applyFill="1" applyBorder="1" applyAlignment="1" applyProtection="1">
      <alignment horizontal="center" shrinkToFit="1"/>
      <protection hidden="1"/>
    </xf>
    <xf numFmtId="0" fontId="5" fillId="0" borderId="39" xfId="0" applyFont="1" applyFill="1" applyBorder="1" applyAlignment="1" applyProtection="1">
      <alignment horizontal="center" shrinkToFit="1"/>
      <protection hidden="1"/>
    </xf>
    <xf numFmtId="0" fontId="5" fillId="0" borderId="56" xfId="0" applyFont="1" applyFill="1" applyBorder="1" applyAlignment="1" applyProtection="1">
      <alignment horizontal="center" textRotation="90" shrinkToFit="1"/>
      <protection hidden="1"/>
    </xf>
    <xf numFmtId="0" fontId="5" fillId="0" borderId="57" xfId="0" applyFont="1" applyFill="1" applyBorder="1" applyAlignment="1" applyProtection="1">
      <alignment horizontal="center" textRotation="90" shrinkToFit="1"/>
      <protection hidden="1"/>
    </xf>
    <xf numFmtId="0" fontId="5" fillId="0" borderId="38" xfId="0" applyFont="1" applyFill="1" applyBorder="1" applyAlignment="1" applyProtection="1">
      <alignment horizontal="center" shrinkToFit="1"/>
      <protection hidden="1"/>
    </xf>
    <xf numFmtId="0" fontId="5" fillId="0" borderId="37" xfId="0" applyFont="1" applyFill="1" applyBorder="1" applyAlignment="1" applyProtection="1">
      <alignment horizontal="center" shrinkToFit="1"/>
      <protection hidden="1"/>
    </xf>
    <xf numFmtId="1" fontId="6" fillId="0" borderId="33" xfId="0" applyNumberFormat="1" applyFont="1" applyFill="1" applyBorder="1" applyAlignment="1" applyProtection="1">
      <alignment horizontal="center" shrinkToFit="1"/>
      <protection hidden="1"/>
    </xf>
    <xf numFmtId="0" fontId="6" fillId="0" borderId="52" xfId="0" applyFont="1" applyFill="1" applyBorder="1" applyAlignment="1" applyProtection="1">
      <alignment horizontal="center" shrinkToFit="1"/>
      <protection hidden="1"/>
    </xf>
    <xf numFmtId="1" fontId="6" fillId="0" borderId="66" xfId="0" applyNumberFormat="1" applyFont="1" applyFill="1" applyBorder="1" applyAlignment="1" applyProtection="1">
      <alignment horizontal="center" shrinkToFit="1"/>
      <protection hidden="1"/>
    </xf>
    <xf numFmtId="1" fontId="6" fillId="0" borderId="52" xfId="0" applyNumberFormat="1" applyFont="1" applyFill="1" applyBorder="1" applyAlignment="1" applyProtection="1">
      <alignment horizontal="center" shrinkToFit="1"/>
      <protection hidden="1"/>
    </xf>
    <xf numFmtId="1" fontId="6" fillId="0" borderId="49" xfId="0" applyNumberFormat="1" applyFont="1" applyFill="1" applyBorder="1" applyAlignment="1" applyProtection="1">
      <alignment horizontal="center" shrinkToFit="1"/>
      <protection hidden="1"/>
    </xf>
    <xf numFmtId="0" fontId="5" fillId="0" borderId="28" xfId="0" applyFont="1" applyFill="1" applyBorder="1" applyAlignment="1" applyProtection="1">
      <alignment horizontal="center" shrinkToFit="1"/>
      <protection hidden="1"/>
    </xf>
    <xf numFmtId="0" fontId="5" fillId="0" borderId="51" xfId="0" applyFont="1" applyFill="1" applyBorder="1" applyAlignment="1" applyProtection="1">
      <alignment horizontal="center" shrinkToFit="1"/>
      <protection hidden="1"/>
    </xf>
    <xf numFmtId="0" fontId="5" fillId="0" borderId="67" xfId="0" applyFont="1" applyFill="1" applyBorder="1" applyAlignment="1" applyProtection="1">
      <alignment horizontal="center" shrinkToFit="1"/>
      <protection hidden="1"/>
    </xf>
    <xf numFmtId="0" fontId="5" fillId="0" borderId="47" xfId="0" applyFont="1" applyFill="1" applyBorder="1" applyAlignment="1" applyProtection="1">
      <alignment horizontal="center" shrinkToFit="1"/>
      <protection hidden="1"/>
    </xf>
    <xf numFmtId="0" fontId="5" fillId="0" borderId="17" xfId="0" applyFont="1" applyFill="1" applyBorder="1" applyAlignment="1" applyProtection="1">
      <alignment horizontal="center" shrinkToFit="1"/>
      <protection hidden="1"/>
    </xf>
    <xf numFmtId="0" fontId="6" fillId="0" borderId="40" xfId="0" applyFont="1" applyFill="1" applyBorder="1" applyAlignment="1" applyProtection="1">
      <alignment horizontal="left" shrinkToFit="1"/>
      <protection hidden="1"/>
    </xf>
    <xf numFmtId="0" fontId="6" fillId="0" borderId="27" xfId="0" applyFont="1" applyFill="1" applyBorder="1" applyAlignment="1" applyProtection="1">
      <alignment horizontal="left" shrinkToFit="1"/>
      <protection hidden="1"/>
    </xf>
    <xf numFmtId="0" fontId="6" fillId="0" borderId="41" xfId="0" applyFont="1" applyFill="1" applyBorder="1" applyAlignment="1" applyProtection="1">
      <alignment horizontal="left" shrinkToFit="1"/>
      <protection hidden="1"/>
    </xf>
    <xf numFmtId="0" fontId="6" fillId="0" borderId="42" xfId="0" applyFont="1" applyFill="1" applyBorder="1" applyAlignment="1" applyProtection="1">
      <alignment horizontal="left" shrinkToFit="1"/>
      <protection hidden="1"/>
    </xf>
    <xf numFmtId="1" fontId="6" fillId="0" borderId="28" xfId="0" applyNumberFormat="1" applyFont="1" applyFill="1" applyBorder="1" applyAlignment="1" applyProtection="1">
      <alignment horizontal="center" shrinkToFit="1"/>
      <protection hidden="1"/>
    </xf>
    <xf numFmtId="1" fontId="6" fillId="0" borderId="72" xfId="0" applyNumberFormat="1" applyFont="1" applyFill="1" applyBorder="1" applyAlignment="1" applyProtection="1">
      <alignment horizontal="center" shrinkToFit="1"/>
      <protection hidden="1"/>
    </xf>
    <xf numFmtId="0" fontId="6" fillId="0" borderId="64" xfId="0" applyFont="1" applyFill="1" applyBorder="1" applyAlignment="1" applyProtection="1">
      <alignment horizontal="center" shrinkToFit="1"/>
      <protection hidden="1"/>
    </xf>
    <xf numFmtId="0" fontId="6" fillId="0" borderId="41" xfId="0" applyFont="1" applyFill="1" applyBorder="1" applyAlignment="1" applyProtection="1">
      <alignment horizontal="center" shrinkToFit="1"/>
      <protection hidden="1"/>
    </xf>
    <xf numFmtId="0" fontId="6" fillId="0" borderId="2" xfId="0" applyFont="1" applyFill="1" applyBorder="1" applyAlignment="1" applyProtection="1">
      <alignment horizontal="center" shrinkToFit="1"/>
      <protection hidden="1"/>
    </xf>
    <xf numFmtId="0" fontId="6" fillId="0" borderId="62" xfId="0" applyFont="1" applyFill="1" applyBorder="1" applyAlignment="1" applyProtection="1">
      <alignment horizontal="center" shrinkToFit="1"/>
      <protection hidden="1"/>
    </xf>
    <xf numFmtId="1" fontId="6" fillId="0" borderId="27" xfId="0" applyNumberFormat="1" applyFont="1" applyFill="1" applyBorder="1" applyAlignment="1" applyProtection="1">
      <alignment horizontal="center" shrinkToFit="1"/>
      <protection hidden="1"/>
    </xf>
    <xf numFmtId="1" fontId="6" fillId="0" borderId="65" xfId="0" applyNumberFormat="1" applyFont="1" applyFill="1" applyBorder="1" applyAlignment="1" applyProtection="1">
      <alignment horizontal="center" shrinkToFit="1"/>
      <protection hidden="1"/>
    </xf>
    <xf numFmtId="0" fontId="5" fillId="0" borderId="68" xfId="0" applyFont="1" applyFill="1" applyBorder="1" applyAlignment="1" applyProtection="1">
      <alignment horizontal="center" shrinkToFit="1"/>
      <protection hidden="1"/>
    </xf>
    <xf numFmtId="0" fontId="5" fillId="0" borderId="30" xfId="0" applyFont="1" applyFill="1" applyBorder="1" applyAlignment="1" applyProtection="1">
      <alignment horizontal="center" shrinkToFit="1"/>
      <protection hidden="1"/>
    </xf>
    <xf numFmtId="0" fontId="5" fillId="0" borderId="31" xfId="0" applyFont="1" applyFill="1" applyBorder="1" applyAlignment="1" applyProtection="1">
      <alignment horizontal="center" shrinkToFit="1"/>
      <protection hidden="1"/>
    </xf>
    <xf numFmtId="0" fontId="5" fillId="0" borderId="74" xfId="0" applyFont="1" applyFill="1" applyBorder="1" applyAlignment="1" applyProtection="1">
      <alignment horizontal="center" shrinkToFit="1"/>
      <protection hidden="1"/>
    </xf>
    <xf numFmtId="1" fontId="6" fillId="0" borderId="26"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0" fontId="6" fillId="0" borderId="66" xfId="0" applyFont="1" applyFill="1" applyBorder="1" applyAlignment="1" applyProtection="1">
      <alignment horizontal="center" shrinkToFit="1"/>
      <protection hidden="1"/>
    </xf>
    <xf numFmtId="0" fontId="6" fillId="0" borderId="39" xfId="0" applyFont="1" applyFill="1" applyBorder="1" applyAlignment="1" applyProtection="1">
      <alignment horizontal="center" shrinkToFit="1"/>
      <protection hidden="1"/>
    </xf>
    <xf numFmtId="0" fontId="6" fillId="0" borderId="9" xfId="0" applyFont="1" applyFill="1" applyBorder="1" applyAlignment="1" applyProtection="1">
      <alignment horizontal="center" shrinkToFit="1"/>
      <protection hidden="1"/>
    </xf>
    <xf numFmtId="0" fontId="6" fillId="0" borderId="73" xfId="0" applyFont="1" applyFill="1" applyBorder="1" applyAlignment="1" applyProtection="1">
      <alignment horizontal="center" shrinkToFit="1"/>
      <protection hidden="1"/>
    </xf>
    <xf numFmtId="0" fontId="5" fillId="0" borderId="61" xfId="0" applyFont="1" applyFill="1" applyBorder="1" applyAlignment="1" applyProtection="1">
      <alignment horizontal="center" shrinkToFit="1"/>
      <protection hidden="1"/>
    </xf>
    <xf numFmtId="0" fontId="5" fillId="0" borderId="78" xfId="0" applyFont="1" applyFill="1" applyBorder="1" applyAlignment="1" applyProtection="1">
      <alignment horizontal="center" shrinkToFit="1"/>
      <protection hidden="1"/>
    </xf>
    <xf numFmtId="0" fontId="34" fillId="0" borderId="30" xfId="0" applyFont="1" applyFill="1" applyBorder="1" applyAlignment="1" applyProtection="1">
      <alignment horizontal="center" shrinkToFit="1"/>
      <protection hidden="1"/>
    </xf>
    <xf numFmtId="0" fontId="34" fillId="0" borderId="61" xfId="0" applyFont="1" applyFill="1" applyBorder="1" applyAlignment="1" applyProtection="1">
      <alignment horizontal="center" shrinkToFit="1"/>
      <protection hidden="1"/>
    </xf>
    <xf numFmtId="0" fontId="5" fillId="0" borderId="58" xfId="0" applyFont="1" applyFill="1" applyBorder="1" applyAlignment="1" applyProtection="1">
      <alignment horizontal="center" shrinkToFit="1"/>
      <protection hidden="1"/>
    </xf>
    <xf numFmtId="0" fontId="5" fillId="0" borderId="79" xfId="0" applyFont="1" applyFill="1" applyBorder="1" applyAlignment="1" applyProtection="1">
      <alignment horizontal="center" shrinkToFit="1"/>
      <protection hidden="1"/>
    </xf>
    <xf numFmtId="0" fontId="5" fillId="0" borderId="88" xfId="0" applyFont="1" applyFill="1" applyBorder="1" applyAlignment="1" applyProtection="1">
      <alignment horizontal="center" shrinkToFit="1"/>
      <protection hidden="1"/>
    </xf>
    <xf numFmtId="0" fontId="5" fillId="0" borderId="95" xfId="0" applyFont="1" applyFill="1" applyBorder="1" applyAlignment="1" applyProtection="1">
      <alignment horizontal="center" vertical="justify" shrinkToFit="1"/>
      <protection hidden="1"/>
    </xf>
    <xf numFmtId="0" fontId="5" fillId="0" borderId="59" xfId="0" applyFont="1" applyFill="1" applyBorder="1" applyAlignment="1" applyProtection="1">
      <alignment horizontal="center" vertical="justify" shrinkToFit="1"/>
      <protection hidden="1"/>
    </xf>
    <xf numFmtId="0" fontId="5" fillId="0" borderId="53" xfId="0" applyFont="1" applyFill="1" applyBorder="1" applyAlignment="1" applyProtection="1">
      <alignment horizontal="center" vertical="justify" shrinkToFit="1"/>
      <protection hidden="1"/>
    </xf>
    <xf numFmtId="0" fontId="5" fillId="0" borderId="43" xfId="0" applyFont="1" applyFill="1" applyBorder="1" applyAlignment="1" applyProtection="1">
      <alignment horizontal="center" vertical="justify" shrinkToFit="1"/>
      <protection hidden="1"/>
    </xf>
    <xf numFmtId="0" fontId="5" fillId="0" borderId="77" xfId="0" applyFont="1" applyFill="1" applyBorder="1" applyAlignment="1" applyProtection="1">
      <alignment horizontal="center" vertical="center" shrinkToFit="1"/>
      <protection hidden="1"/>
    </xf>
    <xf numFmtId="0" fontId="5" fillId="0" borderId="7"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59"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60" xfId="0" applyFont="1" applyFill="1" applyBorder="1" applyAlignment="1" applyProtection="1">
      <alignment horizontal="center" vertical="center" shrinkToFit="1"/>
      <protection hidden="1"/>
    </xf>
    <xf numFmtId="0" fontId="6" fillId="0" borderId="75" xfId="0" applyFont="1" applyFill="1" applyBorder="1" applyAlignment="1" applyProtection="1">
      <alignment horizontal="center" shrinkToFit="1"/>
      <protection hidden="1"/>
    </xf>
    <xf numFmtId="0" fontId="6" fillId="0" borderId="76" xfId="0" applyFont="1" applyFill="1" applyBorder="1" applyAlignment="1" applyProtection="1">
      <alignment horizontal="center" shrinkToFit="1"/>
      <protection hidden="1"/>
    </xf>
    <xf numFmtId="0" fontId="6" fillId="0" borderId="81" xfId="0" applyFont="1" applyFill="1" applyBorder="1" applyAlignment="1" applyProtection="1">
      <alignment horizontal="center" shrinkToFit="1"/>
      <protection hidden="1"/>
    </xf>
    <xf numFmtId="0" fontId="6" fillId="0" borderId="35" xfId="0" applyFont="1" applyFill="1" applyBorder="1" applyAlignment="1" applyProtection="1">
      <alignment horizontal="center" shrinkToFit="1"/>
      <protection hidden="1"/>
    </xf>
    <xf numFmtId="0" fontId="6" fillId="0" borderId="15" xfId="0" applyFont="1" applyFill="1" applyBorder="1" applyAlignment="1" applyProtection="1">
      <alignment shrinkToFit="1"/>
      <protection hidden="1"/>
    </xf>
    <xf numFmtId="0" fontId="6" fillId="0" borderId="59" xfId="0" applyFont="1" applyFill="1" applyBorder="1" applyAlignment="1" applyProtection="1">
      <alignment shrinkToFit="1"/>
      <protection hidden="1"/>
    </xf>
    <xf numFmtId="0" fontId="6" fillId="0" borderId="1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6" fillId="0" borderId="46" xfId="0" applyFont="1" applyFill="1" applyBorder="1" applyAlignment="1" applyProtection="1">
      <alignment shrinkToFit="1"/>
      <protection hidden="1"/>
    </xf>
    <xf numFmtId="0" fontId="6" fillId="0" borderId="3" xfId="0" applyFont="1" applyFill="1" applyBorder="1" applyAlignment="1" applyProtection="1">
      <alignment shrinkToFit="1"/>
      <protection hidden="1"/>
    </xf>
    <xf numFmtId="0" fontId="6" fillId="0" borderId="21" xfId="0" applyFont="1" applyFill="1" applyBorder="1" applyAlignment="1" applyProtection="1">
      <alignment shrinkToFit="1"/>
      <protection hidden="1"/>
    </xf>
    <xf numFmtId="0" fontId="6" fillId="0" borderId="60" xfId="0" applyFont="1" applyFill="1" applyBorder="1" applyAlignment="1" applyProtection="1">
      <alignment shrinkToFit="1"/>
      <protection hidden="1"/>
    </xf>
    <xf numFmtId="0" fontId="6" fillId="0" borderId="40" xfId="0" applyFont="1" applyFill="1" applyBorder="1" applyAlignment="1" applyProtection="1">
      <alignment horizontal="center" shrinkToFit="1"/>
      <protection hidden="1"/>
    </xf>
    <xf numFmtId="0" fontId="6" fillId="0" borderId="21" xfId="0" applyFont="1" applyFill="1" applyBorder="1" applyAlignment="1" applyProtection="1">
      <alignment horizontal="center" shrinkToFit="1"/>
      <protection hidden="1"/>
    </xf>
    <xf numFmtId="0" fontId="5" fillId="0" borderId="50" xfId="0" applyFont="1" applyFill="1" applyBorder="1" applyAlignment="1" applyProtection="1">
      <alignment horizontal="center" shrinkToFit="1"/>
      <protection hidden="1"/>
    </xf>
    <xf numFmtId="0" fontId="5" fillId="0" borderId="6" xfId="0" applyFont="1" applyFill="1" applyBorder="1" applyAlignment="1" applyProtection="1">
      <alignment horizontal="center" shrinkToFit="1"/>
      <protection hidden="1"/>
    </xf>
    <xf numFmtId="0" fontId="5" fillId="0" borderId="54" xfId="0" applyFont="1" applyFill="1" applyBorder="1" applyAlignment="1" applyProtection="1">
      <alignment horizontal="center" shrinkToFit="1"/>
      <protection hidden="1"/>
    </xf>
    <xf numFmtId="0" fontId="5" fillId="0" borderId="72" xfId="0" applyFont="1" applyFill="1" applyBorder="1" applyAlignment="1" applyProtection="1">
      <alignment horizontal="center" shrinkToFit="1"/>
      <protection hidden="1"/>
    </xf>
    <xf numFmtId="1" fontId="6" fillId="0" borderId="54" xfId="0" applyNumberFormat="1" applyFont="1" applyFill="1" applyBorder="1" applyAlignment="1" applyProtection="1">
      <alignment horizontal="center" shrinkToFit="1"/>
      <protection hidden="1"/>
    </xf>
    <xf numFmtId="1" fontId="6" fillId="0" borderId="5" xfId="0" applyNumberFormat="1" applyFont="1" applyFill="1" applyBorder="1" applyAlignment="1" applyProtection="1">
      <alignment horizontal="center" shrinkToFit="1"/>
      <protection hidden="1"/>
    </xf>
    <xf numFmtId="1" fontId="6" fillId="0" borderId="4" xfId="0" applyNumberFormat="1" applyFont="1" applyFill="1" applyBorder="1" applyAlignment="1" applyProtection="1">
      <alignment horizontal="center" shrinkToFit="1"/>
      <protection hidden="1"/>
    </xf>
    <xf numFmtId="1" fontId="6" fillId="0" borderId="25" xfId="0" applyNumberFormat="1"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center" vertical="center" shrinkToFit="1"/>
      <protection hidden="1"/>
    </xf>
    <xf numFmtId="0" fontId="6" fillId="0" borderId="88" xfId="0" applyFont="1" applyFill="1" applyBorder="1" applyAlignment="1" applyProtection="1">
      <alignment horizontal="center" vertical="center" shrinkToFit="1"/>
      <protection hidden="1"/>
    </xf>
    <xf numFmtId="0" fontId="6" fillId="0" borderId="49" xfId="0" applyFont="1" applyFill="1" applyBorder="1" applyAlignment="1" applyProtection="1">
      <alignment horizontal="center" shrinkToFit="1"/>
      <protection hidden="1"/>
    </xf>
    <xf numFmtId="0" fontId="6" fillId="0" borderId="50" xfId="0" applyFont="1" applyFill="1" applyBorder="1" applyAlignment="1" applyProtection="1">
      <alignment horizontal="left" shrinkToFit="1"/>
      <protection hidden="1"/>
    </xf>
    <xf numFmtId="0" fontId="6" fillId="0" borderId="28" xfId="0" applyFont="1" applyFill="1" applyBorder="1" applyAlignment="1" applyProtection="1">
      <alignment horizontal="left" shrinkToFit="1"/>
      <protection hidden="1"/>
    </xf>
    <xf numFmtId="0" fontId="6" fillId="0" borderId="51" xfId="0" applyFont="1" applyFill="1" applyBorder="1" applyAlignment="1" applyProtection="1">
      <alignment horizontal="left" shrinkToFit="1"/>
      <protection hidden="1"/>
    </xf>
    <xf numFmtId="0" fontId="6" fillId="0" borderId="6" xfId="0" applyFont="1" applyFill="1" applyBorder="1" applyAlignment="1" applyProtection="1">
      <alignment horizontal="left" shrinkToFit="1"/>
      <protection hidden="1"/>
    </xf>
    <xf numFmtId="1" fontId="6" fillId="0" borderId="64" xfId="0" applyNumberFormat="1" applyFont="1" applyFill="1" applyBorder="1" applyAlignment="1" applyProtection="1">
      <alignment horizontal="center" shrinkToFit="1"/>
      <protection hidden="1"/>
    </xf>
    <xf numFmtId="1" fontId="6" fillId="0" borderId="1" xfId="0" applyNumberFormat="1" applyFont="1" applyFill="1" applyBorder="1" applyAlignment="1" applyProtection="1">
      <alignment horizontal="center" shrinkToFit="1"/>
      <protection hidden="1"/>
    </xf>
    <xf numFmtId="1" fontId="6" fillId="0" borderId="2" xfId="0" applyNumberFormat="1" applyFont="1" applyFill="1" applyBorder="1" applyAlignment="1" applyProtection="1">
      <alignment horizontal="center" shrinkToFit="1"/>
      <protection hidden="1"/>
    </xf>
    <xf numFmtId="1" fontId="6" fillId="0" borderId="24" xfId="0" applyNumberFormat="1" applyFont="1" applyFill="1" applyBorder="1" applyAlignment="1" applyProtection="1">
      <alignment horizontal="center" shrinkToFit="1"/>
      <protection hidden="1"/>
    </xf>
    <xf numFmtId="1" fontId="6" fillId="0" borderId="47" xfId="0" applyNumberFormat="1" applyFont="1" applyFill="1" applyBorder="1" applyAlignment="1" applyProtection="1">
      <alignment horizontal="center" shrinkToFit="1"/>
      <protection hidden="1"/>
    </xf>
    <xf numFmtId="1" fontId="6" fillId="0" borderId="82" xfId="0" applyNumberFormat="1" applyFont="1" applyFill="1" applyBorder="1" applyAlignment="1" applyProtection="1">
      <alignment horizontal="center" shrinkToFit="1"/>
      <protection hidden="1"/>
    </xf>
    <xf numFmtId="1" fontId="6" fillId="0" borderId="63" xfId="0" applyNumberFormat="1" applyFont="1" applyFill="1" applyBorder="1" applyAlignment="1" applyProtection="1">
      <alignment horizontal="center" shrinkToFit="1"/>
      <protection hidden="1"/>
    </xf>
    <xf numFmtId="1" fontId="6" fillId="0" borderId="17" xfId="0" applyNumberFormat="1" applyFont="1" applyFill="1" applyBorder="1" applyAlignment="1" applyProtection="1">
      <alignment horizontal="center" shrinkToFit="1"/>
      <protection hidden="1"/>
    </xf>
    <xf numFmtId="1" fontId="6" fillId="0" borderId="83" xfId="0" applyNumberFormat="1" applyFont="1" applyFill="1" applyBorder="1" applyAlignment="1" applyProtection="1">
      <alignment horizontal="center" shrinkToFit="1"/>
      <protection hidden="1"/>
    </xf>
    <xf numFmtId="1" fontId="6" fillId="0" borderId="58" xfId="0" applyNumberFormat="1" applyFont="1" applyFill="1" applyBorder="1" applyAlignment="1" applyProtection="1">
      <alignment horizontal="center" shrinkToFit="1"/>
      <protection hidden="1"/>
    </xf>
    <xf numFmtId="1" fontId="6" fillId="0" borderId="79" xfId="0" applyNumberFormat="1" applyFont="1" applyFill="1" applyBorder="1" applyAlignment="1" applyProtection="1">
      <alignment horizontal="center" shrinkToFit="1"/>
      <protection hidden="1"/>
    </xf>
    <xf numFmtId="0" fontId="6" fillId="0" borderId="88" xfId="0" applyFont="1" applyFill="1" applyBorder="1" applyAlignment="1" applyProtection="1">
      <alignment horizontal="center" shrinkToFit="1"/>
      <protection hidden="1"/>
    </xf>
    <xf numFmtId="0" fontId="5" fillId="0" borderId="87" xfId="0" applyFont="1" applyFill="1" applyBorder="1" applyAlignment="1" applyProtection="1">
      <alignment horizontal="center" shrinkToFit="1"/>
      <protection hidden="1"/>
    </xf>
    <xf numFmtId="0" fontId="5" fillId="0" borderId="0" xfId="0" applyFont="1" applyFill="1" applyBorder="1" applyAlignment="1" applyProtection="1">
      <alignment horizontal="center" shrinkToFit="1"/>
      <protection hidden="1"/>
    </xf>
    <xf numFmtId="0" fontId="5" fillId="0" borderId="86" xfId="0" applyFont="1" applyFill="1" applyBorder="1" applyAlignment="1" applyProtection="1">
      <alignment horizontal="center" shrinkToFit="1"/>
      <protection hidden="1"/>
    </xf>
    <xf numFmtId="0" fontId="5" fillId="0" borderId="33" xfId="0" applyFont="1" applyFill="1" applyBorder="1" applyAlignment="1" applyProtection="1">
      <alignment horizontal="center" shrinkToFit="1"/>
      <protection hidden="1"/>
    </xf>
    <xf numFmtId="1" fontId="5" fillId="0" borderId="84" xfId="0" applyNumberFormat="1" applyFont="1" applyFill="1" applyBorder="1" applyAlignment="1" applyProtection="1">
      <alignment horizontal="center" vertical="center" shrinkToFit="1"/>
      <protection hidden="1"/>
    </xf>
    <xf numFmtId="1" fontId="5" fillId="0" borderId="7" xfId="0" applyNumberFormat="1" applyFont="1" applyFill="1" applyBorder="1" applyAlignment="1" applyProtection="1">
      <alignment horizontal="center" vertical="center" shrinkToFit="1"/>
      <protection hidden="1"/>
    </xf>
    <xf numFmtId="1" fontId="5" fillId="0" borderId="0" xfId="0" applyNumberFormat="1" applyFont="1" applyFill="1" applyBorder="1" applyAlignment="1" applyProtection="1">
      <alignment horizontal="center" vertical="center" shrinkToFit="1"/>
      <protection hidden="1"/>
    </xf>
    <xf numFmtId="1" fontId="5" fillId="0" borderId="46" xfId="0" applyNumberFormat="1" applyFont="1" applyFill="1" applyBorder="1" applyAlignment="1" applyProtection="1">
      <alignment horizontal="center" vertical="center" shrinkToFit="1"/>
      <protection hidden="1"/>
    </xf>
    <xf numFmtId="1" fontId="5" fillId="0" borderId="21" xfId="0" applyNumberFormat="1" applyFont="1" applyFill="1" applyBorder="1" applyAlignment="1" applyProtection="1">
      <alignment horizontal="center" vertical="center" shrinkToFit="1"/>
      <protection hidden="1"/>
    </xf>
    <xf numFmtId="1" fontId="5" fillId="0" borderId="60" xfId="0" applyNumberFormat="1" applyFont="1" applyFill="1" applyBorder="1" applyAlignment="1" applyProtection="1">
      <alignment horizontal="center" vertical="center" shrinkToFit="1"/>
      <protection hidden="1"/>
    </xf>
    <xf numFmtId="0" fontId="5" fillId="0" borderId="3"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hidden="1"/>
    </xf>
    <xf numFmtId="0" fontId="5" fillId="0" borderId="92"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top" shrinkToFit="1"/>
      <protection hidden="1"/>
    </xf>
    <xf numFmtId="0" fontId="5" fillId="0" borderId="15" xfId="0" applyFont="1" applyFill="1" applyBorder="1" applyAlignment="1" applyProtection="1">
      <alignment horizontal="center" vertical="top" shrinkToFit="1"/>
      <protection hidden="1"/>
    </xf>
    <xf numFmtId="0" fontId="5" fillId="0" borderId="95" xfId="0" applyFont="1" applyFill="1" applyBorder="1" applyAlignment="1" applyProtection="1">
      <alignment horizontal="center" textRotation="90" shrinkToFit="1"/>
      <protection hidden="1"/>
    </xf>
    <xf numFmtId="0" fontId="5" fillId="0" borderId="8" xfId="0" applyFont="1" applyFill="1" applyBorder="1" applyAlignment="1" applyProtection="1">
      <alignment horizontal="center" textRotation="90" shrinkToFit="1"/>
      <protection hidden="1"/>
    </xf>
    <xf numFmtId="0" fontId="5" fillId="0" borderId="80" xfId="0" applyFont="1" applyFill="1" applyBorder="1" applyAlignment="1" applyProtection="1">
      <alignment horizontal="center" shrinkToFit="1"/>
      <protection hidden="1"/>
    </xf>
    <xf numFmtId="0" fontId="5" fillId="0" borderId="34" xfId="0" applyFont="1" applyFill="1" applyBorder="1" applyAlignment="1" applyProtection="1">
      <alignment horizontal="center" shrinkToFit="1"/>
      <protection hidden="1"/>
    </xf>
    <xf numFmtId="0" fontId="41" fillId="0" borderId="0" xfId="0" applyFont="1" applyFill="1" applyAlignment="1" applyProtection="1">
      <alignment horizontal="center" shrinkToFit="1"/>
      <protection hidden="1"/>
    </xf>
    <xf numFmtId="0" fontId="42" fillId="0" borderId="0" xfId="0" applyFont="1" applyFill="1" applyAlignment="1" applyProtection="1">
      <alignment horizontal="center" shrinkToFit="1"/>
      <protection hidden="1"/>
    </xf>
    <xf numFmtId="0" fontId="5" fillId="0" borderId="98" xfId="0" applyFont="1" applyFill="1" applyBorder="1" applyAlignment="1" applyProtection="1">
      <alignment horizontal="center" textRotation="90" shrinkToFit="1"/>
      <protection hidden="1"/>
    </xf>
    <xf numFmtId="0" fontId="5" fillId="0" borderId="93" xfId="0" applyFont="1" applyFill="1" applyBorder="1" applyAlignment="1" applyProtection="1">
      <alignment shrinkToFit="1"/>
      <protection hidden="1"/>
    </xf>
    <xf numFmtId="0" fontId="5" fillId="0" borderId="75" xfId="0" applyFont="1" applyFill="1" applyBorder="1" applyAlignment="1" applyProtection="1">
      <alignment shrinkToFit="1"/>
      <protection hidden="1"/>
    </xf>
    <xf numFmtId="0" fontId="5" fillId="0" borderId="33"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58" xfId="0" applyFont="1" applyFill="1" applyBorder="1" applyAlignment="1" applyProtection="1">
      <alignment horizontal="center" textRotation="90" shrinkToFit="1"/>
      <protection hidden="1"/>
    </xf>
    <xf numFmtId="0" fontId="6" fillId="0" borderId="14" xfId="0" applyFont="1" applyFill="1" applyBorder="1" applyAlignment="1" applyProtection="1">
      <alignment horizontal="center" textRotation="90" shrinkToFit="1"/>
      <protection hidden="1"/>
    </xf>
    <xf numFmtId="0" fontId="6" fillId="0" borderId="3" xfId="0" applyFont="1" applyFill="1" applyBorder="1" applyAlignment="1" applyProtection="1">
      <alignment horizontal="center" textRotation="90" shrinkToFit="1"/>
      <protection hidden="1"/>
    </xf>
    <xf numFmtId="164" fontId="6" fillId="0" borderId="33" xfId="0" applyNumberFormat="1" applyFont="1" applyFill="1" applyBorder="1" applyAlignment="1" applyProtection="1">
      <alignment horizontal="center" shrinkToFit="1"/>
      <protection hidden="1"/>
    </xf>
    <xf numFmtId="164" fontId="6" fillId="0" borderId="34" xfId="0" applyNumberFormat="1" applyFont="1" applyFill="1" applyBorder="1" applyAlignment="1" applyProtection="1">
      <alignment horizontal="center" shrinkToFit="1"/>
      <protection hidden="1"/>
    </xf>
    <xf numFmtId="0" fontId="5" fillId="0" borderId="42" xfId="0" applyFont="1" applyFill="1" applyBorder="1" applyAlignment="1" applyProtection="1">
      <alignment horizontal="left" shrinkToFit="1"/>
      <protection hidden="1"/>
    </xf>
    <xf numFmtId="0" fontId="5"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vertical="center" shrinkToFit="1"/>
      <protection hidden="1"/>
    </xf>
    <xf numFmtId="0" fontId="6" fillId="0" borderId="41" xfId="0" applyFont="1" applyFill="1" applyBorder="1" applyAlignment="1" applyProtection="1">
      <alignment horizontal="left" vertical="center" shrinkToFit="1"/>
      <protection hidden="1"/>
    </xf>
    <xf numFmtId="0" fontId="5" fillId="0" borderId="67" xfId="0" applyFont="1" applyFill="1" applyBorder="1" applyAlignment="1" applyProtection="1">
      <alignment horizontal="center" vertical="justify" shrinkToFit="1"/>
      <protection hidden="1"/>
    </xf>
    <xf numFmtId="0" fontId="5" fillId="0" borderId="47" xfId="0" applyFont="1" applyFill="1" applyBorder="1" applyAlignment="1" applyProtection="1">
      <alignment horizontal="center" vertical="justify" shrinkToFit="1"/>
      <protection hidden="1"/>
    </xf>
    <xf numFmtId="0" fontId="5" fillId="0" borderId="17" xfId="0" applyFont="1" applyFill="1" applyBorder="1" applyAlignment="1" applyProtection="1">
      <alignment horizontal="center" vertical="justify" shrinkToFit="1"/>
      <protection hidden="1"/>
    </xf>
    <xf numFmtId="0" fontId="5" fillId="0" borderId="18" xfId="0" applyFont="1" applyFill="1" applyBorder="1" applyAlignment="1" applyProtection="1">
      <alignment horizontal="center" vertical="justify" shrinkToFit="1"/>
      <protection hidden="1"/>
    </xf>
    <xf numFmtId="0" fontId="5" fillId="0" borderId="0" xfId="0" applyFont="1" applyFill="1" applyBorder="1" applyAlignment="1" applyProtection="1">
      <alignment horizontal="center" vertical="justify" shrinkToFit="1"/>
      <protection hidden="1"/>
    </xf>
    <xf numFmtId="0" fontId="5" fillId="0" borderId="48" xfId="0" applyFont="1" applyFill="1" applyBorder="1" applyAlignment="1" applyProtection="1">
      <alignment horizontal="center" vertical="justify" shrinkToFit="1"/>
      <protection hidden="1"/>
    </xf>
    <xf numFmtId="0" fontId="5" fillId="0" borderId="8" xfId="0" applyFont="1" applyFill="1" applyBorder="1" applyAlignment="1" applyProtection="1">
      <alignment horizontal="center" vertical="justify" shrinkToFit="1"/>
      <protection hidden="1"/>
    </xf>
    <xf numFmtId="0" fontId="5" fillId="0" borderId="21" xfId="0" applyFont="1" applyFill="1" applyBorder="1" applyAlignment="1" applyProtection="1">
      <alignment horizontal="center" vertical="justify" shrinkToFit="1"/>
      <protection hidden="1"/>
    </xf>
    <xf numFmtId="0" fontId="5" fillId="0" borderId="85" xfId="0" applyFont="1" applyFill="1" applyBorder="1" applyAlignment="1" applyProtection="1">
      <alignment horizontal="center" vertical="justify" shrinkToFit="1"/>
      <protection hidden="1"/>
    </xf>
    <xf numFmtId="0" fontId="6" fillId="0" borderId="1" xfId="0" applyFont="1" applyFill="1" applyBorder="1" applyAlignment="1" applyProtection="1">
      <alignment horizontal="center" vertical="center" shrinkToFit="1"/>
      <protection hidden="1"/>
    </xf>
    <xf numFmtId="0" fontId="6" fillId="0" borderId="55" xfId="0" applyFont="1" applyFill="1" applyBorder="1" applyAlignment="1" applyProtection="1">
      <alignment horizontal="center" vertical="center" shrinkToFit="1"/>
      <protection hidden="1"/>
    </xf>
    <xf numFmtId="0" fontId="6" fillId="0" borderId="5" xfId="0" applyFont="1" applyFill="1" applyBorder="1" applyAlignment="1" applyProtection="1">
      <alignment horizontal="center" vertical="center" shrinkToFit="1"/>
      <protection hidden="1"/>
    </xf>
    <xf numFmtId="0" fontId="6" fillId="0" borderId="3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vertical="center" shrinkToFit="1"/>
      <protection hidden="1"/>
    </xf>
    <xf numFmtId="0" fontId="6" fillId="0" borderId="51" xfId="0" applyFont="1" applyFill="1" applyBorder="1" applyAlignment="1" applyProtection="1">
      <alignment horizontal="left" vertical="center" shrinkToFit="1"/>
      <protection hidden="1"/>
    </xf>
    <xf numFmtId="0" fontId="6" fillId="0" borderId="25" xfId="0" applyFont="1" applyFill="1" applyBorder="1" applyAlignment="1" applyProtection="1">
      <alignment horizontal="left" vertical="center" shrinkToFit="1"/>
      <protection hidden="1"/>
    </xf>
    <xf numFmtId="0" fontId="4" fillId="0" borderId="0" xfId="0" applyFont="1" applyBorder="1" applyAlignment="1" applyProtection="1">
      <alignment horizontal="center" shrinkToFit="1"/>
    </xf>
    <xf numFmtId="0" fontId="4" fillId="3" borderId="29" xfId="0" applyFont="1" applyFill="1" applyBorder="1" applyAlignment="1" applyProtection="1">
      <alignment horizontal="center" shrinkToFit="1"/>
    </xf>
    <xf numFmtId="0" fontId="5" fillId="3" borderId="80" xfId="0" applyFont="1" applyFill="1" applyBorder="1" applyAlignment="1" applyProtection="1">
      <alignment horizontal="center" shrinkToFit="1"/>
    </xf>
    <xf numFmtId="0" fontId="5" fillId="3" borderId="33" xfId="0" applyFont="1" applyFill="1" applyBorder="1" applyAlignment="1" applyProtection="1">
      <alignment horizontal="center" shrinkToFit="1"/>
    </xf>
    <xf numFmtId="0" fontId="5" fillId="3" borderId="34" xfId="0" applyFont="1" applyFill="1" applyBorder="1" applyAlignment="1" applyProtection="1">
      <alignment horizontal="center" shrinkToFit="1"/>
    </xf>
    <xf numFmtId="0" fontId="5" fillId="3" borderId="58" xfId="0" applyFont="1" applyFill="1" applyBorder="1" applyAlignment="1" applyProtection="1">
      <alignment horizontal="center" textRotation="90" shrinkToFit="1"/>
    </xf>
    <xf numFmtId="0" fontId="6" fillId="3" borderId="14" xfId="0" applyFont="1" applyFill="1" applyBorder="1" applyAlignment="1" applyProtection="1">
      <alignment horizontal="center" textRotation="90" shrinkToFit="1"/>
    </xf>
    <xf numFmtId="0" fontId="6" fillId="3" borderId="3" xfId="0" applyFont="1" applyFill="1" applyBorder="1" applyAlignment="1" applyProtection="1">
      <alignment horizontal="center" textRotation="90" shrinkToFit="1"/>
    </xf>
    <xf numFmtId="0" fontId="41" fillId="3" borderId="0" xfId="0" applyFont="1" applyFill="1" applyAlignment="1" applyProtection="1">
      <alignment horizontal="center" shrinkToFit="1"/>
    </xf>
    <xf numFmtId="0" fontId="5" fillId="3" borderId="67" xfId="0" applyFont="1" applyFill="1" applyBorder="1" applyAlignment="1" applyProtection="1">
      <alignment horizontal="center" vertical="justify" shrinkToFit="1"/>
    </xf>
    <xf numFmtId="0" fontId="5" fillId="3" borderId="47" xfId="0" applyFont="1" applyFill="1" applyBorder="1" applyAlignment="1" applyProtection="1">
      <alignment horizontal="center" vertical="justify" shrinkToFit="1"/>
    </xf>
    <xf numFmtId="0" fontId="5" fillId="3" borderId="17" xfId="0" applyFont="1" applyFill="1" applyBorder="1" applyAlignment="1" applyProtection="1">
      <alignment horizontal="center" vertical="justify" shrinkToFit="1"/>
    </xf>
    <xf numFmtId="0" fontId="5" fillId="3" borderId="18" xfId="0" applyFont="1" applyFill="1" applyBorder="1" applyAlignment="1" applyProtection="1">
      <alignment horizontal="center" vertical="justify" shrinkToFit="1"/>
    </xf>
    <xf numFmtId="0" fontId="5" fillId="3" borderId="0" xfId="0" applyFont="1" applyFill="1" applyBorder="1" applyAlignment="1" applyProtection="1">
      <alignment horizontal="center" vertical="justify" shrinkToFit="1"/>
    </xf>
    <xf numFmtId="0" fontId="5" fillId="3" borderId="48" xfId="0" applyFont="1" applyFill="1" applyBorder="1" applyAlignment="1" applyProtection="1">
      <alignment horizontal="center" vertical="justify" shrinkToFit="1"/>
    </xf>
    <xf numFmtId="0" fontId="5" fillId="3" borderId="8" xfId="0" applyFont="1" applyFill="1" applyBorder="1" applyAlignment="1" applyProtection="1">
      <alignment horizontal="center" vertical="justify" shrinkToFit="1"/>
    </xf>
    <xf numFmtId="0" fontId="5" fillId="3" borderId="21" xfId="0" applyFont="1" applyFill="1" applyBorder="1" applyAlignment="1" applyProtection="1">
      <alignment horizontal="center" vertical="justify" shrinkToFit="1"/>
    </xf>
    <xf numFmtId="0" fontId="5" fillId="3" borderId="85" xfId="0" applyFont="1" applyFill="1" applyBorder="1" applyAlignment="1" applyProtection="1">
      <alignment horizontal="center" vertical="justify" shrinkToFit="1"/>
    </xf>
    <xf numFmtId="164" fontId="6" fillId="3" borderId="33" xfId="0" applyNumberFormat="1" applyFont="1" applyFill="1" applyBorder="1" applyAlignment="1" applyProtection="1">
      <alignment horizontal="center" shrinkToFit="1"/>
    </xf>
    <xf numFmtId="164" fontId="6" fillId="3" borderId="34" xfId="0" applyNumberFormat="1" applyFont="1" applyFill="1" applyBorder="1" applyAlignment="1" applyProtection="1">
      <alignment horizontal="center" shrinkToFit="1"/>
    </xf>
    <xf numFmtId="0" fontId="6" fillId="0" borderId="1"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0" fontId="6" fillId="3" borderId="33" xfId="0" applyFont="1" applyFill="1" applyBorder="1" applyAlignment="1" applyProtection="1">
      <alignment horizontal="center" shrinkToFit="1"/>
    </xf>
    <xf numFmtId="1" fontId="5" fillId="3" borderId="0" xfId="0" applyNumberFormat="1" applyFont="1" applyFill="1" applyBorder="1" applyAlignment="1" applyProtection="1">
      <alignment horizontal="center" vertical="center" shrinkToFit="1"/>
    </xf>
    <xf numFmtId="1" fontId="5" fillId="3" borderId="46" xfId="0" applyNumberFormat="1" applyFont="1" applyFill="1" applyBorder="1" applyAlignment="1" applyProtection="1">
      <alignment horizontal="center" vertical="center" shrinkToFit="1"/>
    </xf>
    <xf numFmtId="1" fontId="5" fillId="3" borderId="21" xfId="0" applyNumberFormat="1" applyFont="1" applyFill="1" applyBorder="1" applyAlignment="1" applyProtection="1">
      <alignment horizontal="center" vertical="center" shrinkToFit="1"/>
    </xf>
    <xf numFmtId="1" fontId="5" fillId="3" borderId="60" xfId="0" applyNumberFormat="1" applyFont="1" applyFill="1" applyBorder="1" applyAlignment="1" applyProtection="1">
      <alignment horizontal="center" vertical="center" shrinkToFit="1"/>
    </xf>
    <xf numFmtId="0" fontId="5" fillId="3" borderId="0" xfId="0" applyFont="1" applyFill="1" applyBorder="1" applyAlignment="1" applyProtection="1">
      <alignment horizontal="center" shrinkToFit="1"/>
    </xf>
    <xf numFmtId="0" fontId="5" fillId="3" borderId="86" xfId="0" applyFont="1" applyFill="1" applyBorder="1" applyAlignment="1" applyProtection="1">
      <alignment horizontal="center" shrinkToFit="1"/>
    </xf>
    <xf numFmtId="0" fontId="5" fillId="3" borderId="87" xfId="0" applyFont="1" applyFill="1" applyBorder="1" applyAlignment="1" applyProtection="1">
      <alignment horizontal="center" shrinkToFit="1"/>
    </xf>
    <xf numFmtId="1" fontId="5" fillId="3" borderId="84" xfId="0" applyNumberFormat="1" applyFont="1" applyFill="1" applyBorder="1" applyAlignment="1" applyProtection="1">
      <alignment horizontal="center" vertical="center" shrinkToFit="1"/>
    </xf>
    <xf numFmtId="1" fontId="5" fillId="3" borderId="7" xfId="0" applyNumberFormat="1" applyFont="1" applyFill="1" applyBorder="1" applyAlignment="1" applyProtection="1">
      <alignment horizontal="center" vertical="center" shrinkToFit="1"/>
    </xf>
    <xf numFmtId="0" fontId="5" fillId="3" borderId="37" xfId="0" applyFont="1" applyFill="1" applyBorder="1" applyAlignment="1" applyProtection="1">
      <alignment horizontal="center" shrinkToFit="1"/>
    </xf>
    <xf numFmtId="0" fontId="5" fillId="3" borderId="38" xfId="0" applyFont="1" applyFill="1" applyBorder="1" applyAlignment="1" applyProtection="1">
      <alignment horizontal="center" shrinkToFit="1"/>
    </xf>
    <xf numFmtId="0" fontId="5" fillId="3" borderId="38" xfId="0" applyFont="1" applyFill="1" applyBorder="1" applyAlignment="1" applyProtection="1">
      <alignment horizontal="left" shrinkToFit="1"/>
    </xf>
    <xf numFmtId="0" fontId="5" fillId="3" borderId="39" xfId="0" applyFont="1" applyFill="1" applyBorder="1" applyAlignment="1" applyProtection="1">
      <alignment horizontal="left" shrinkToFit="1"/>
    </xf>
    <xf numFmtId="0" fontId="5" fillId="3" borderId="23" xfId="0" applyFont="1" applyFill="1" applyBorder="1" applyAlignment="1" applyProtection="1">
      <alignment horizontal="left" shrinkToFit="1"/>
    </xf>
    <xf numFmtId="0" fontId="5" fillId="3" borderId="58" xfId="0" applyFont="1" applyFill="1" applyBorder="1" applyAlignment="1" applyProtection="1">
      <alignment horizontal="center" vertical="top" shrinkToFit="1"/>
    </xf>
    <xf numFmtId="0" fontId="5" fillId="3" borderId="15" xfId="0" applyFont="1" applyFill="1" applyBorder="1" applyAlignment="1" applyProtection="1">
      <alignment horizontal="center" vertical="top" shrinkToFit="1"/>
    </xf>
    <xf numFmtId="0" fontId="5" fillId="3" borderId="33" xfId="0" applyFont="1" applyFill="1" applyBorder="1" applyAlignment="1" applyProtection="1">
      <alignment horizontal="left" shrinkToFit="1"/>
    </xf>
    <xf numFmtId="0" fontId="6" fillId="3" borderId="33" xfId="0" applyFont="1" applyFill="1" applyBorder="1" applyAlignment="1" applyProtection="1">
      <alignment horizontal="left" shrinkToFit="1"/>
    </xf>
    <xf numFmtId="0" fontId="5" fillId="3" borderId="42" xfId="0" applyFont="1" applyFill="1" applyBorder="1" applyAlignment="1" applyProtection="1">
      <alignment horizontal="left" shrinkToFit="1"/>
    </xf>
    <xf numFmtId="0" fontId="5" fillId="3" borderId="1" xfId="0" applyFont="1" applyFill="1" applyBorder="1" applyAlignment="1" applyProtection="1">
      <alignment horizontal="left" shrinkToFit="1"/>
    </xf>
    <xf numFmtId="0" fontId="6" fillId="0" borderId="40" xfId="0" applyFont="1" applyFill="1" applyBorder="1" applyAlignment="1" applyProtection="1">
      <alignment horizontal="left" vertical="center" shrinkToFit="1"/>
    </xf>
    <xf numFmtId="0" fontId="6" fillId="0" borderId="41"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41" fillId="13" borderId="0" xfId="0" applyFont="1" applyFill="1" applyAlignment="1" applyProtection="1">
      <alignment horizontal="center" shrinkToFit="1"/>
      <protection locked="0"/>
    </xf>
    <xf numFmtId="0" fontId="5" fillId="0" borderId="0" xfId="0" applyFont="1" applyBorder="1" applyAlignment="1" applyProtection="1">
      <alignment horizontal="center" shrinkToFit="1"/>
    </xf>
    <xf numFmtId="0" fontId="5" fillId="3" borderId="50" xfId="0" applyFont="1" applyFill="1" applyBorder="1" applyAlignment="1" applyProtection="1">
      <alignment horizontal="center" shrinkToFit="1"/>
    </xf>
    <xf numFmtId="0" fontId="5" fillId="3" borderId="72" xfId="0" applyFont="1" applyFill="1" applyBorder="1" applyAlignment="1" applyProtection="1">
      <alignment horizontal="center" shrinkToFit="1"/>
    </xf>
    <xf numFmtId="1" fontId="6" fillId="7" borderId="38" xfId="0" applyNumberFormat="1" applyFont="1" applyFill="1" applyBorder="1" applyAlignment="1" applyProtection="1">
      <alignment horizontal="center" shrinkToFit="1"/>
      <protection locked="0"/>
    </xf>
    <xf numFmtId="1" fontId="6" fillId="7" borderId="88" xfId="0" applyNumberFormat="1" applyFont="1" applyFill="1" applyBorder="1" applyAlignment="1" applyProtection="1">
      <alignment horizontal="center" shrinkToFit="1"/>
      <protection locked="0"/>
    </xf>
    <xf numFmtId="0" fontId="5" fillId="3" borderId="68" xfId="0" applyFont="1" applyFill="1" applyBorder="1" applyAlignment="1" applyProtection="1">
      <alignment horizontal="center" shrinkToFit="1"/>
    </xf>
    <xf numFmtId="0" fontId="5" fillId="3" borderId="30" xfId="0" applyFont="1" applyFill="1" applyBorder="1" applyAlignment="1" applyProtection="1">
      <alignment horizontal="center" shrinkToFit="1"/>
    </xf>
    <xf numFmtId="0" fontId="5" fillId="3" borderId="69" xfId="0" applyFont="1" applyFill="1" applyBorder="1" applyAlignment="1" applyProtection="1">
      <alignment horizontal="center" shrinkToFit="1"/>
    </xf>
    <xf numFmtId="0" fontId="5" fillId="3" borderId="92"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6" fillId="5" borderId="80" xfId="0" applyFont="1" applyFill="1" applyBorder="1" applyAlignment="1" applyProtection="1">
      <alignment horizontal="center" shrinkToFit="1"/>
    </xf>
    <xf numFmtId="0" fontId="6" fillId="5" borderId="33" xfId="0" applyFont="1" applyFill="1" applyBorder="1" applyAlignment="1" applyProtection="1">
      <alignment horizontal="center" shrinkToFit="1"/>
    </xf>
    <xf numFmtId="0" fontId="6" fillId="5" borderId="91" xfId="0" applyFont="1" applyFill="1" applyBorder="1" applyAlignment="1" applyProtection="1">
      <alignment horizontal="center" shrinkToFit="1"/>
    </xf>
    <xf numFmtId="0" fontId="6" fillId="5" borderId="1" xfId="0" applyFont="1" applyFill="1" applyBorder="1" applyAlignment="1" applyProtection="1">
      <alignment horizontal="center" shrinkToFit="1"/>
    </xf>
    <xf numFmtId="1" fontId="6" fillId="3" borderId="66" xfId="0" applyNumberFormat="1" applyFont="1" applyFill="1" applyBorder="1" applyAlignment="1" applyProtection="1">
      <alignment horizontal="center" shrinkToFit="1"/>
    </xf>
    <xf numFmtId="1" fontId="6" fillId="3" borderId="39" xfId="0" applyNumberFormat="1" applyFont="1" applyFill="1" applyBorder="1" applyAlignment="1" applyProtection="1">
      <alignment horizontal="center" shrinkToFit="1"/>
    </xf>
    <xf numFmtId="1" fontId="6" fillId="3" borderId="37" xfId="0" applyNumberFormat="1" applyFont="1" applyFill="1" applyBorder="1" applyAlignment="1" applyProtection="1">
      <alignment horizontal="center" shrinkToFit="1"/>
    </xf>
    <xf numFmtId="0" fontId="6" fillId="3" borderId="40" xfId="0" applyFont="1" applyFill="1" applyBorder="1" applyAlignment="1" applyProtection="1">
      <alignment horizontal="left" vertical="center" shrinkToFit="1"/>
    </xf>
    <xf numFmtId="0" fontId="6" fillId="3" borderId="41" xfId="0" applyFont="1" applyFill="1" applyBorder="1" applyAlignment="1" applyProtection="1">
      <alignment horizontal="left" vertical="center" shrinkToFit="1"/>
    </xf>
    <xf numFmtId="0" fontId="5" fillId="3" borderId="6" xfId="0" applyFont="1" applyFill="1" applyBorder="1" applyAlignment="1" applyProtection="1">
      <alignment horizontal="left" shrinkToFit="1"/>
    </xf>
    <xf numFmtId="0" fontId="5" fillId="3" borderId="5" xfId="0" applyFont="1" applyFill="1" applyBorder="1" applyAlignment="1" applyProtection="1">
      <alignment horizontal="left" shrinkToFit="1"/>
    </xf>
    <xf numFmtId="0" fontId="6" fillId="5" borderId="27" xfId="0" applyFont="1" applyFill="1" applyBorder="1" applyAlignment="1" applyProtection="1">
      <alignment horizontal="left" shrinkToFit="1"/>
    </xf>
    <xf numFmtId="0" fontId="6" fillId="5" borderId="41" xfId="0" applyFont="1" applyFill="1" applyBorder="1" applyAlignment="1" applyProtection="1">
      <alignment horizontal="left" shrinkToFit="1"/>
    </xf>
    <xf numFmtId="0" fontId="6" fillId="3" borderId="42" xfId="0" applyFont="1" applyFill="1" applyBorder="1" applyAlignment="1" applyProtection="1">
      <alignment horizontal="left" shrinkToFit="1"/>
    </xf>
    <xf numFmtId="1" fontId="6" fillId="7" borderId="66" xfId="0" applyNumberFormat="1" applyFont="1" applyFill="1" applyBorder="1" applyAlignment="1" applyProtection="1">
      <alignment horizontal="center" shrinkToFit="1"/>
      <protection locked="0"/>
    </xf>
    <xf numFmtId="1" fontId="6" fillId="7" borderId="39" xfId="0" applyNumberFormat="1" applyFont="1" applyFill="1" applyBorder="1" applyAlignment="1" applyProtection="1">
      <alignment horizontal="center" shrinkToFit="1"/>
      <protection locked="0"/>
    </xf>
    <xf numFmtId="1" fontId="6" fillId="7" borderId="37" xfId="0" applyNumberFormat="1" applyFont="1" applyFill="1" applyBorder="1" applyAlignment="1" applyProtection="1">
      <alignment horizontal="center" shrinkToFit="1"/>
      <protection locked="0"/>
    </xf>
    <xf numFmtId="1" fontId="6" fillId="0" borderId="26" xfId="0" applyNumberFormat="1" applyFont="1" applyFill="1" applyBorder="1" applyAlignment="1" applyProtection="1">
      <alignment horizontal="center" shrinkToFit="1"/>
    </xf>
    <xf numFmtId="1" fontId="6" fillId="0" borderId="37" xfId="0" applyNumberFormat="1" applyFont="1" applyFill="1" applyBorder="1" applyAlignment="1" applyProtection="1">
      <alignment horizontal="center" shrinkToFit="1"/>
    </xf>
    <xf numFmtId="0" fontId="5" fillId="3" borderId="31" xfId="0" applyFont="1" applyFill="1" applyBorder="1" applyAlignment="1" applyProtection="1">
      <alignment horizontal="center" shrinkToFit="1"/>
    </xf>
    <xf numFmtId="0" fontId="5" fillId="3" borderId="61" xfId="0" applyFont="1" applyFill="1" applyBorder="1" applyAlignment="1" applyProtection="1">
      <alignment horizontal="center" shrinkToFit="1"/>
    </xf>
    <xf numFmtId="1" fontId="6" fillId="0" borderId="27" xfId="0" applyNumberFormat="1" applyFont="1" applyFill="1" applyBorder="1" applyAlignment="1" applyProtection="1">
      <alignment horizontal="center" shrinkToFit="1"/>
    </xf>
    <xf numFmtId="1" fontId="6" fillId="0" borderId="42" xfId="0" applyNumberFormat="1" applyFont="1" applyFill="1" applyBorder="1" applyAlignment="1" applyProtection="1">
      <alignment horizontal="center" shrinkToFit="1"/>
    </xf>
    <xf numFmtId="1" fontId="6" fillId="0" borderId="40" xfId="0" applyNumberFormat="1" applyFont="1" applyFill="1" applyBorder="1" applyAlignment="1" applyProtection="1">
      <alignment horizontal="center" shrinkToFit="1"/>
    </xf>
    <xf numFmtId="1" fontId="6" fillId="0" borderId="65" xfId="0" applyNumberFormat="1" applyFont="1" applyFill="1" applyBorder="1" applyAlignment="1" applyProtection="1">
      <alignment horizontal="center" shrinkToFit="1"/>
    </xf>
    <xf numFmtId="1" fontId="6" fillId="0" borderId="38" xfId="0" applyNumberFormat="1" applyFont="1" applyFill="1" applyBorder="1" applyAlignment="1" applyProtection="1">
      <alignment horizontal="center" shrinkToFit="1"/>
    </xf>
    <xf numFmtId="1" fontId="6" fillId="0" borderId="88" xfId="0" applyNumberFormat="1" applyFont="1" applyFill="1" applyBorder="1" applyAlignment="1" applyProtection="1">
      <alignment horizontal="center" shrinkToFit="1"/>
    </xf>
    <xf numFmtId="1" fontId="6" fillId="7" borderId="64" xfId="0" applyNumberFormat="1" applyFont="1" applyFill="1" applyBorder="1" applyAlignment="1" applyProtection="1">
      <alignment horizontal="center" shrinkToFit="1"/>
      <protection locked="0"/>
    </xf>
    <xf numFmtId="1" fontId="6" fillId="7" borderId="41" xfId="0" applyNumberFormat="1" applyFont="1" applyFill="1" applyBorder="1" applyAlignment="1" applyProtection="1">
      <alignment horizontal="center" shrinkToFit="1"/>
      <protection locked="0"/>
    </xf>
    <xf numFmtId="1" fontId="6" fillId="7" borderId="42" xfId="0" applyNumberFormat="1" applyFont="1" applyFill="1" applyBorder="1" applyAlignment="1" applyProtection="1">
      <alignment horizontal="center" shrinkToFit="1"/>
      <protection locked="0"/>
    </xf>
    <xf numFmtId="0" fontId="5" fillId="3" borderId="3" xfId="0" applyFont="1" applyFill="1" applyBorder="1" applyAlignment="1" applyProtection="1">
      <alignment horizontal="center" vertical="top" shrinkToFit="1"/>
    </xf>
    <xf numFmtId="0" fontId="5" fillId="3" borderId="21" xfId="0" applyFont="1" applyFill="1" applyBorder="1" applyAlignment="1" applyProtection="1">
      <alignment horizontal="center" vertical="top" shrinkToFit="1"/>
    </xf>
    <xf numFmtId="0" fontId="6" fillId="0" borderId="33" xfId="0" applyFont="1" applyFill="1" applyBorder="1" applyAlignment="1" applyProtection="1">
      <alignment horizontal="left" shrinkToFit="1"/>
    </xf>
    <xf numFmtId="0" fontId="6" fillId="0" borderId="34" xfId="0" applyFont="1" applyFill="1" applyBorder="1" applyAlignment="1" applyProtection="1">
      <alignment horizontal="left" shrinkToFit="1"/>
    </xf>
    <xf numFmtId="0" fontId="6" fillId="0" borderId="1" xfId="0" applyFont="1" applyFill="1" applyBorder="1" applyAlignment="1" applyProtection="1">
      <alignment horizontal="left" shrinkToFit="1"/>
    </xf>
    <xf numFmtId="0" fontId="6" fillId="0" borderId="40" xfId="0" applyFont="1" applyFill="1" applyBorder="1" applyAlignment="1" applyProtection="1">
      <alignment horizontal="left" shrinkToFit="1"/>
    </xf>
    <xf numFmtId="0" fontId="6" fillId="3" borderId="39" xfId="0" applyFont="1" applyFill="1" applyBorder="1" applyAlignment="1" applyProtection="1">
      <alignment horizontal="center" shrinkToFit="1"/>
    </xf>
    <xf numFmtId="0" fontId="6" fillId="3" borderId="88" xfId="0" applyFont="1" applyFill="1" applyBorder="1" applyAlignment="1" applyProtection="1">
      <alignment horizontal="center" shrinkToFit="1"/>
    </xf>
    <xf numFmtId="0" fontId="5" fillId="0" borderId="95" xfId="0" applyFont="1" applyFill="1" applyBorder="1" applyAlignment="1" applyProtection="1">
      <alignment horizontal="center" textRotation="90" shrinkToFit="1"/>
    </xf>
    <xf numFmtId="0" fontId="5" fillId="0" borderId="8" xfId="0" applyFont="1" applyFill="1" applyBorder="1" applyAlignment="1" applyProtection="1">
      <alignment horizontal="center" textRotation="90" shrinkToFit="1"/>
    </xf>
    <xf numFmtId="0" fontId="6" fillId="3" borderId="42" xfId="0" applyFont="1" applyFill="1" applyBorder="1" applyAlignment="1" applyProtection="1">
      <alignment horizontal="center" shrinkToFit="1"/>
    </xf>
    <xf numFmtId="0" fontId="6" fillId="3" borderId="1" xfId="0" applyFont="1" applyFill="1" applyBorder="1" applyAlignment="1" applyProtection="1">
      <alignment horizontal="center" shrinkToFit="1"/>
    </xf>
    <xf numFmtId="1" fontId="6" fillId="3" borderId="40" xfId="0" applyNumberFormat="1" applyFont="1" applyFill="1" applyBorder="1" applyAlignment="1" applyProtection="1">
      <alignment horizontal="center" shrinkToFit="1"/>
    </xf>
    <xf numFmtId="1" fontId="6" fillId="3" borderId="41" xfId="0" applyNumberFormat="1" applyFont="1" applyFill="1" applyBorder="1" applyAlignment="1" applyProtection="1">
      <alignment horizontal="center" shrinkToFit="1"/>
    </xf>
    <xf numFmtId="1" fontId="6" fillId="3" borderId="42" xfId="0" applyNumberFormat="1" applyFont="1" applyFill="1" applyBorder="1" applyAlignment="1" applyProtection="1">
      <alignment horizontal="center" shrinkToFit="1"/>
    </xf>
    <xf numFmtId="1" fontId="6" fillId="3" borderId="50" xfId="0" applyNumberFormat="1" applyFont="1" applyFill="1" applyBorder="1" applyAlignment="1" applyProtection="1">
      <alignment horizontal="center" shrinkToFit="1"/>
    </xf>
    <xf numFmtId="1" fontId="6" fillId="3" borderId="51" xfId="0" applyNumberFormat="1" applyFont="1" applyFill="1" applyBorder="1" applyAlignment="1" applyProtection="1">
      <alignment horizontal="center" shrinkToFit="1"/>
    </xf>
    <xf numFmtId="1" fontId="6" fillId="3" borderId="6" xfId="0" applyNumberFormat="1" applyFont="1" applyFill="1" applyBorder="1" applyAlignment="1" applyProtection="1">
      <alignment horizontal="center" shrinkToFit="1"/>
    </xf>
    <xf numFmtId="0" fontId="6" fillId="3" borderId="37" xfId="0" applyFont="1" applyFill="1" applyBorder="1" applyAlignment="1" applyProtection="1">
      <alignment horizontal="center" shrinkToFit="1"/>
    </xf>
    <xf numFmtId="1" fontId="5" fillId="3" borderId="54" xfId="0" applyNumberFormat="1" applyFont="1" applyFill="1" applyBorder="1" applyAlignment="1" applyProtection="1">
      <alignment horizontal="center" shrinkToFit="1"/>
    </xf>
    <xf numFmtId="1" fontId="5" fillId="3" borderId="51" xfId="0" applyNumberFormat="1" applyFont="1" applyFill="1" applyBorder="1" applyAlignment="1" applyProtection="1">
      <alignment horizontal="center" shrinkToFit="1"/>
    </xf>
    <xf numFmtId="1" fontId="5" fillId="3" borderId="72" xfId="0" applyNumberFormat="1" applyFont="1" applyFill="1" applyBorder="1" applyAlignment="1" applyProtection="1">
      <alignment horizontal="center" shrinkToFit="1"/>
    </xf>
    <xf numFmtId="0" fontId="6" fillId="3" borderId="5"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5" fillId="0" borderId="56" xfId="0" applyFont="1" applyFill="1" applyBorder="1" applyAlignment="1" applyProtection="1">
      <alignment horizontal="center" textRotation="90" shrinkToFit="1"/>
    </xf>
    <xf numFmtId="0" fontId="5" fillId="0" borderId="57" xfId="0" applyFont="1" applyFill="1" applyBorder="1" applyAlignment="1" applyProtection="1">
      <alignment horizontal="center" textRotation="90" shrinkToFit="1"/>
    </xf>
    <xf numFmtId="0" fontId="5" fillId="3" borderId="39" xfId="0" applyFont="1" applyFill="1" applyBorder="1" applyAlignment="1" applyProtection="1">
      <alignment horizontal="center" shrinkToFit="1"/>
    </xf>
    <xf numFmtId="0" fontId="6" fillId="7" borderId="1" xfId="0" applyFont="1" applyFill="1" applyBorder="1" applyAlignment="1" applyProtection="1">
      <alignment horizontal="center" shrinkToFit="1"/>
      <protection locked="0"/>
    </xf>
    <xf numFmtId="0" fontId="6" fillId="7" borderId="2" xfId="0" applyFont="1" applyFill="1" applyBorder="1" applyAlignment="1" applyProtection="1">
      <alignment horizontal="center" shrinkToFit="1"/>
      <protection locked="0"/>
    </xf>
    <xf numFmtId="0" fontId="5" fillId="3" borderId="28" xfId="0" applyFont="1" applyFill="1" applyBorder="1" applyAlignment="1" applyProtection="1">
      <alignment horizontal="center" shrinkToFit="1"/>
    </xf>
    <xf numFmtId="0" fontId="5" fillId="3" borderId="51" xfId="0" applyFont="1" applyFill="1" applyBorder="1" applyAlignment="1" applyProtection="1">
      <alignment horizontal="center" shrinkToFit="1"/>
    </xf>
    <xf numFmtId="0" fontId="6" fillId="7" borderId="62" xfId="0" applyFont="1" applyFill="1" applyBorder="1" applyAlignment="1" applyProtection="1">
      <alignment horizontal="center" shrinkToFit="1"/>
      <protection locked="0"/>
    </xf>
    <xf numFmtId="0" fontId="6" fillId="7" borderId="64" xfId="0" applyFont="1" applyFill="1" applyBorder="1" applyAlignment="1" applyProtection="1">
      <alignment horizontal="center" shrinkToFit="1"/>
      <protection locked="0"/>
    </xf>
    <xf numFmtId="0" fontId="6" fillId="7" borderId="41" xfId="0" applyFont="1" applyFill="1" applyBorder="1" applyAlignment="1" applyProtection="1">
      <alignment horizontal="center" shrinkToFit="1"/>
      <protection locked="0"/>
    </xf>
    <xf numFmtId="0" fontId="6" fillId="7" borderId="42" xfId="0" applyFont="1" applyFill="1" applyBorder="1" applyAlignment="1" applyProtection="1">
      <alignment horizontal="center" shrinkToFit="1"/>
      <protection locked="0"/>
    </xf>
    <xf numFmtId="1" fontId="6" fillId="3" borderId="33" xfId="0" applyNumberFormat="1" applyFont="1" applyFill="1" applyBorder="1" applyAlignment="1" applyProtection="1">
      <alignment horizontal="center" shrinkToFit="1"/>
    </xf>
    <xf numFmtId="1" fontId="6" fillId="3" borderId="52" xfId="0" applyNumberFormat="1" applyFont="1" applyFill="1" applyBorder="1" applyAlignment="1" applyProtection="1">
      <alignment horizontal="center" shrinkToFit="1"/>
    </xf>
    <xf numFmtId="1" fontId="6" fillId="3" borderId="49" xfId="0" applyNumberFormat="1" applyFont="1" applyFill="1" applyBorder="1" applyAlignment="1" applyProtection="1">
      <alignment horizontal="center" shrinkToFit="1"/>
    </xf>
    <xf numFmtId="0" fontId="6" fillId="3" borderId="50" xfId="0" applyFont="1" applyFill="1" applyBorder="1" applyAlignment="1" applyProtection="1">
      <alignment horizontal="left" vertical="center" shrinkToFit="1"/>
    </xf>
    <xf numFmtId="0" fontId="6" fillId="3" borderId="51" xfId="0" applyFont="1" applyFill="1" applyBorder="1" applyAlignment="1" applyProtection="1">
      <alignment horizontal="left" vertical="center" shrinkToFit="1"/>
    </xf>
    <xf numFmtId="0" fontId="6" fillId="3" borderId="25" xfId="0" applyFont="1" applyFill="1" applyBorder="1" applyAlignment="1" applyProtection="1">
      <alignment horizontal="left" vertical="center" shrinkToFit="1"/>
    </xf>
    <xf numFmtId="0" fontId="5" fillId="3" borderId="26" xfId="0" applyFont="1" applyFill="1" applyBorder="1" applyAlignment="1" applyProtection="1">
      <alignment horizontal="center" shrinkToFit="1"/>
    </xf>
    <xf numFmtId="0" fontId="5" fillId="3" borderId="77"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6" fillId="5" borderId="92" xfId="0" applyFont="1" applyFill="1" applyBorder="1" applyAlignment="1" applyProtection="1">
      <alignment horizontal="center" shrinkToFit="1"/>
    </xf>
    <xf numFmtId="0" fontId="6" fillId="5" borderId="5" xfId="0" applyFont="1" applyFill="1" applyBorder="1" applyAlignment="1" applyProtection="1">
      <alignment horizontal="center" shrinkToFit="1"/>
    </xf>
    <xf numFmtId="0" fontId="6" fillId="13" borderId="91" xfId="0" applyFont="1" applyFill="1" applyBorder="1" applyAlignment="1" applyProtection="1">
      <alignment horizontal="left" shrinkToFit="1"/>
      <protection locked="0"/>
    </xf>
    <xf numFmtId="0" fontId="6" fillId="13" borderId="1" xfId="0" applyFont="1" applyFill="1" applyBorder="1" applyAlignment="1" applyProtection="1">
      <alignment horizontal="left" shrinkToFit="1"/>
      <protection locked="0"/>
    </xf>
    <xf numFmtId="0" fontId="6" fillId="13" borderId="55" xfId="0" applyFont="1" applyFill="1" applyBorder="1" applyAlignment="1" applyProtection="1">
      <alignment horizontal="left" shrinkToFit="1"/>
      <protection locked="0"/>
    </xf>
    <xf numFmtId="0" fontId="6" fillId="3" borderId="67"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6" fillId="3" borderId="96"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53"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5" fillId="3" borderId="83"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48"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29" xfId="0" applyFont="1" applyFill="1" applyBorder="1" applyAlignment="1" applyProtection="1">
      <alignment horizontal="center" vertical="center" shrinkToFit="1"/>
    </xf>
    <xf numFmtId="0" fontId="5" fillId="3" borderId="32"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89"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6" fillId="2" borderId="0" xfId="0" applyFont="1" applyFill="1" applyAlignment="1" applyProtection="1">
      <alignment horizontal="center" shrinkToFit="1"/>
    </xf>
    <xf numFmtId="0" fontId="5" fillId="0" borderId="13" xfId="0" applyFont="1" applyBorder="1" applyAlignment="1" applyProtection="1">
      <alignment horizontal="center" textRotation="90" shrinkToFit="1"/>
    </xf>
    <xf numFmtId="0" fontId="5" fillId="0" borderId="89" xfId="0" applyFont="1" applyBorder="1" applyAlignment="1" applyProtection="1">
      <alignment horizontal="center" textRotation="90" shrinkToFit="1"/>
    </xf>
    <xf numFmtId="0" fontId="5" fillId="0" borderId="6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6" fillId="5" borderId="28" xfId="0" applyFont="1" applyFill="1" applyBorder="1" applyAlignment="1" applyProtection="1">
      <alignment horizontal="left" shrinkToFit="1"/>
    </xf>
    <xf numFmtId="0" fontId="6" fillId="5" borderId="51" xfId="0" applyFont="1" applyFill="1" applyBorder="1" applyAlignment="1" applyProtection="1">
      <alignment horizontal="left" shrinkToFit="1"/>
    </xf>
    <xf numFmtId="0" fontId="6" fillId="3" borderId="6" xfId="0" applyFont="1" applyFill="1" applyBorder="1" applyAlignment="1" applyProtection="1">
      <alignment horizontal="left" shrinkToFit="1"/>
    </xf>
    <xf numFmtId="0" fontId="5" fillId="5" borderId="30" xfId="0" applyFont="1" applyFill="1" applyBorder="1" applyAlignment="1" applyProtection="1">
      <alignment horizontal="center" shrinkToFit="1"/>
    </xf>
    <xf numFmtId="0" fontId="34" fillId="5" borderId="30" xfId="0" applyFont="1" applyFill="1" applyBorder="1" applyAlignment="1" applyProtection="1">
      <alignment horizontal="center" shrinkToFit="1"/>
    </xf>
    <xf numFmtId="0" fontId="34" fillId="5" borderId="61" xfId="0" applyFont="1" applyFill="1" applyBorder="1" applyAlignment="1" applyProtection="1">
      <alignment horizontal="center" shrinkToFit="1"/>
    </xf>
    <xf numFmtId="0" fontId="5" fillId="3" borderId="13" xfId="0" applyFont="1" applyFill="1" applyBorder="1" applyAlignment="1" applyProtection="1">
      <alignment horizontal="center" vertical="top" shrinkToFit="1"/>
    </xf>
    <xf numFmtId="0" fontId="5" fillId="3" borderId="1" xfId="0" applyFont="1" applyFill="1" applyBorder="1" applyAlignment="1" applyProtection="1">
      <alignment horizontal="center" vertical="center" shrinkToFit="1"/>
    </xf>
    <xf numFmtId="0" fontId="36" fillId="0" borderId="0" xfId="0" applyFont="1" applyBorder="1" applyAlignment="1" applyProtection="1">
      <alignment horizontal="justify" shrinkToFit="1"/>
    </xf>
    <xf numFmtId="0" fontId="6" fillId="0" borderId="0" xfId="0" applyFont="1" applyBorder="1" applyAlignment="1" applyProtection="1">
      <alignment horizontal="justify" shrinkToFit="1"/>
    </xf>
    <xf numFmtId="0" fontId="6" fillId="0" borderId="29" xfId="0" applyFont="1" applyBorder="1" applyAlignment="1" applyProtection="1">
      <alignment horizontal="justify" shrinkToFit="1"/>
    </xf>
    <xf numFmtId="0" fontId="5" fillId="2" borderId="0" xfId="0" applyFont="1" applyFill="1" applyAlignment="1" applyProtection="1">
      <alignment horizontal="center" shrinkToFit="1"/>
    </xf>
    <xf numFmtId="0" fontId="6" fillId="0" borderId="0" xfId="0" applyFont="1" applyAlignment="1" applyProtection="1">
      <alignment horizontal="center" shrinkToFit="1"/>
    </xf>
    <xf numFmtId="0" fontId="5" fillId="3" borderId="43" xfId="0" applyFont="1" applyFill="1" applyBorder="1" applyAlignment="1" applyProtection="1">
      <alignment horizontal="center" vertical="center" textRotation="90" shrinkToFit="1"/>
    </xf>
    <xf numFmtId="0" fontId="5" fillId="3" borderId="24" xfId="0" applyFont="1" applyFill="1" applyBorder="1" applyAlignment="1" applyProtection="1">
      <alignment horizontal="center" vertical="center" textRotation="90" shrinkToFit="1"/>
    </xf>
    <xf numFmtId="0" fontId="5" fillId="3" borderId="44" xfId="0" applyFont="1" applyFill="1" applyBorder="1" applyAlignment="1" applyProtection="1">
      <alignment horizontal="center" vertical="center" textRotation="90" shrinkToFit="1"/>
    </xf>
    <xf numFmtId="0" fontId="5" fillId="3" borderId="45" xfId="0" applyFont="1" applyFill="1" applyBorder="1" applyAlignment="1" applyProtection="1">
      <alignment horizontal="center" vertical="center" textRotation="90" shrinkToFit="1"/>
    </xf>
    <xf numFmtId="0" fontId="6" fillId="0" borderId="29" xfId="0" applyFont="1" applyBorder="1" applyAlignment="1" applyProtection="1">
      <alignment horizontal="center" shrinkToFit="1"/>
    </xf>
    <xf numFmtId="0" fontId="6" fillId="0" borderId="32" xfId="0" applyFont="1" applyBorder="1" applyAlignment="1" applyProtection="1">
      <alignment horizontal="center" shrinkToFit="1"/>
    </xf>
    <xf numFmtId="0" fontId="5" fillId="0" borderId="1" xfId="0" applyFont="1" applyBorder="1" applyAlignment="1" applyProtection="1">
      <alignment horizontal="center" vertical="center" shrinkToFit="1"/>
    </xf>
    <xf numFmtId="0" fontId="5" fillId="3" borderId="67"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textRotation="90" shrinkToFit="1"/>
    </xf>
    <xf numFmtId="0" fontId="5" fillId="3" borderId="89" xfId="0" applyFont="1" applyFill="1" applyBorder="1" applyAlignment="1" applyProtection="1">
      <alignment horizontal="center" vertical="center" textRotation="90" shrinkToFit="1"/>
    </xf>
    <xf numFmtId="0" fontId="5" fillId="3" borderId="12" xfId="0" applyFont="1" applyFill="1" applyBorder="1" applyAlignment="1" applyProtection="1">
      <alignment horizontal="center" vertical="center" textRotation="90" shrinkToFit="1"/>
    </xf>
    <xf numFmtId="0" fontId="6" fillId="3" borderId="17" xfId="0" applyFont="1" applyFill="1" applyBorder="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13" borderId="92" xfId="0" applyFont="1" applyFill="1" applyBorder="1" applyAlignment="1" applyProtection="1">
      <alignment horizontal="left" shrinkToFit="1"/>
      <protection locked="0"/>
    </xf>
    <xf numFmtId="0" fontId="6" fillId="13" borderId="5" xfId="0" applyFont="1" applyFill="1" applyBorder="1" applyAlignment="1" applyProtection="1">
      <alignment horizontal="left" shrinkToFit="1"/>
      <protection locked="0"/>
    </xf>
    <xf numFmtId="0" fontId="6" fillId="13" borderId="36" xfId="0" applyFont="1" applyFill="1" applyBorder="1" applyAlignment="1" applyProtection="1">
      <alignment horizontal="left" shrinkToFit="1"/>
      <protection locked="0"/>
    </xf>
    <xf numFmtId="0" fontId="5" fillId="0" borderId="67" xfId="0" applyFont="1" applyBorder="1" applyAlignment="1" applyProtection="1">
      <alignment horizontal="center" shrinkToFit="1"/>
    </xf>
    <xf numFmtId="0" fontId="5" fillId="0" borderId="47" xfId="0" applyFont="1" applyBorder="1" applyAlignment="1" applyProtection="1">
      <alignment horizontal="center" shrinkToFit="1"/>
    </xf>
    <xf numFmtId="0" fontId="5" fillId="0" borderId="17" xfId="0" applyFont="1" applyBorder="1" applyAlignment="1" applyProtection="1">
      <alignment horizontal="center" shrinkToFit="1"/>
    </xf>
    <xf numFmtId="0" fontId="6" fillId="3" borderId="52" xfId="0" applyFont="1" applyFill="1" applyBorder="1" applyAlignment="1" applyProtection="1">
      <alignment horizontal="center" shrinkToFit="1"/>
    </xf>
    <xf numFmtId="0" fontId="6" fillId="13" borderId="80" xfId="0" applyFont="1" applyFill="1" applyBorder="1" applyAlignment="1" applyProtection="1">
      <alignment horizontal="left" shrinkToFit="1"/>
      <protection locked="0"/>
    </xf>
    <xf numFmtId="0" fontId="6" fillId="13" borderId="33" xfId="0" applyFont="1" applyFill="1" applyBorder="1" applyAlignment="1" applyProtection="1">
      <alignment horizontal="left" shrinkToFit="1"/>
      <protection locked="0"/>
    </xf>
    <xf numFmtId="0" fontId="6" fillId="13" borderId="34" xfId="0" applyFont="1" applyFill="1" applyBorder="1" applyAlignment="1" applyProtection="1">
      <alignment horizontal="left" shrinkToFit="1"/>
      <protection locked="0"/>
    </xf>
    <xf numFmtId="0" fontId="6" fillId="3" borderId="92" xfId="0" applyFont="1" applyFill="1" applyBorder="1" applyAlignment="1" applyProtection="1">
      <alignment horizontal="center" shrinkToFit="1"/>
    </xf>
    <xf numFmtId="0" fontId="6" fillId="3" borderId="36" xfId="0" applyFont="1" applyFill="1" applyBorder="1" applyAlignment="1" applyProtection="1">
      <alignment horizontal="center" shrinkToFit="1"/>
    </xf>
    <xf numFmtId="0" fontId="6" fillId="3" borderId="6" xfId="0" applyFont="1" applyFill="1" applyBorder="1" applyAlignment="1" applyProtection="1">
      <alignment horizontal="center" shrinkToFit="1"/>
    </xf>
    <xf numFmtId="0" fontId="5" fillId="3" borderId="58" xfId="0" applyFont="1" applyFill="1" applyBorder="1" applyAlignment="1" applyProtection="1">
      <alignment horizontal="center" vertical="justify" textRotation="90" shrinkToFit="1"/>
    </xf>
    <xf numFmtId="0" fontId="35" fillId="3" borderId="15" xfId="0" applyFont="1" applyFill="1" applyBorder="1" applyAlignment="1" applyProtection="1">
      <alignment horizontal="center" vertical="justify" textRotation="90" shrinkToFit="1"/>
    </xf>
    <xf numFmtId="0" fontId="35" fillId="3" borderId="59" xfId="0" applyFont="1" applyFill="1" applyBorder="1" applyAlignment="1" applyProtection="1">
      <alignment horizontal="center" vertical="justify" textRotation="90" shrinkToFit="1"/>
    </xf>
    <xf numFmtId="0" fontId="35" fillId="3" borderId="14" xfId="0" applyFont="1" applyFill="1" applyBorder="1" applyAlignment="1" applyProtection="1">
      <alignment horizontal="center" vertical="justify" textRotation="90" shrinkToFit="1"/>
    </xf>
    <xf numFmtId="0" fontId="35" fillId="3" borderId="0" xfId="0" applyFont="1" applyFill="1" applyBorder="1" applyAlignment="1" applyProtection="1">
      <alignment horizontal="center" vertical="justify" textRotation="90" shrinkToFit="1"/>
    </xf>
    <xf numFmtId="0" fontId="35" fillId="3" borderId="46" xfId="0" applyFont="1" applyFill="1" applyBorder="1" applyAlignment="1" applyProtection="1">
      <alignment horizontal="center" vertical="justify" textRotation="90" shrinkToFit="1"/>
    </xf>
    <xf numFmtId="0" fontId="35" fillId="3" borderId="3" xfId="0" applyFont="1" applyFill="1" applyBorder="1" applyAlignment="1" applyProtection="1">
      <alignment horizontal="center" vertical="justify" textRotation="90" shrinkToFit="1"/>
    </xf>
    <xf numFmtId="0" fontId="35" fillId="3" borderId="21" xfId="0" applyFont="1" applyFill="1" applyBorder="1" applyAlignment="1" applyProtection="1">
      <alignment horizontal="center" vertical="justify" textRotation="90" shrinkToFit="1"/>
    </xf>
    <xf numFmtId="0" fontId="35" fillId="3" borderId="60" xfId="0" applyFont="1" applyFill="1" applyBorder="1" applyAlignment="1" applyProtection="1">
      <alignment horizontal="center" vertical="justify" textRotation="90" shrinkToFit="1"/>
    </xf>
    <xf numFmtId="0" fontId="6" fillId="3" borderId="80" xfId="0" applyFont="1" applyFill="1" applyBorder="1" applyAlignment="1" applyProtection="1">
      <alignment horizontal="center" shrinkToFit="1"/>
    </xf>
    <xf numFmtId="0" fontId="6" fillId="3" borderId="34" xfId="0" applyFont="1" applyFill="1" applyBorder="1" applyAlignment="1" applyProtection="1">
      <alignment horizontal="center" shrinkToFit="1"/>
    </xf>
    <xf numFmtId="1" fontId="6" fillId="3" borderId="38" xfId="0" applyNumberFormat="1" applyFont="1" applyFill="1" applyBorder="1" applyAlignment="1" applyProtection="1">
      <alignment horizontal="center" shrinkToFit="1"/>
    </xf>
    <xf numFmtId="0" fontId="6" fillId="7" borderId="5" xfId="0" applyFont="1" applyFill="1" applyBorder="1" applyAlignment="1" applyProtection="1">
      <alignment horizontal="center" shrinkToFit="1"/>
      <protection locked="0"/>
    </xf>
    <xf numFmtId="0" fontId="6" fillId="7" borderId="4" xfId="0" applyFont="1" applyFill="1" applyBorder="1" applyAlignment="1" applyProtection="1">
      <alignment horizontal="center" shrinkToFit="1"/>
      <protection locked="0"/>
    </xf>
    <xf numFmtId="1" fontId="6" fillId="0" borderId="28" xfId="0" applyNumberFormat="1" applyFont="1" applyFill="1" applyBorder="1" applyAlignment="1" applyProtection="1">
      <alignment horizontal="center" shrinkToFit="1"/>
    </xf>
    <xf numFmtId="1" fontId="6" fillId="0" borderId="6" xfId="0" applyNumberFormat="1" applyFont="1" applyFill="1" applyBorder="1" applyAlignment="1" applyProtection="1">
      <alignment horizontal="center" shrinkToFit="1"/>
    </xf>
    <xf numFmtId="0" fontId="6" fillId="7" borderId="54" xfId="0" applyFont="1" applyFill="1" applyBorder="1" applyAlignment="1" applyProtection="1">
      <alignment horizontal="center" shrinkToFit="1"/>
      <protection locked="0"/>
    </xf>
    <xf numFmtId="0" fontId="6" fillId="7" borderId="51" xfId="0" applyFont="1" applyFill="1" applyBorder="1" applyAlignment="1" applyProtection="1">
      <alignment horizontal="center" shrinkToFit="1"/>
      <protection locked="0"/>
    </xf>
    <xf numFmtId="0" fontId="6" fillId="7" borderId="6" xfId="0" applyFont="1" applyFill="1" applyBorder="1" applyAlignment="1" applyProtection="1">
      <alignment horizontal="center" shrinkToFit="1"/>
      <protection locked="0"/>
    </xf>
    <xf numFmtId="1" fontId="6" fillId="0" borderId="50" xfId="0" applyNumberFormat="1" applyFont="1" applyFill="1" applyBorder="1" applyAlignment="1" applyProtection="1">
      <alignment horizontal="center" shrinkToFit="1"/>
    </xf>
    <xf numFmtId="1" fontId="6" fillId="0" borderId="72" xfId="0" applyNumberFormat="1" applyFont="1" applyFill="1" applyBorder="1" applyAlignment="1" applyProtection="1">
      <alignment horizontal="center" shrinkToFit="1"/>
    </xf>
    <xf numFmtId="0" fontId="6" fillId="7" borderId="70" xfId="0" applyFont="1" applyFill="1" applyBorder="1" applyAlignment="1" applyProtection="1">
      <alignment horizontal="center" shrinkToFit="1"/>
      <protection locked="0"/>
    </xf>
    <xf numFmtId="0" fontId="6" fillId="3" borderId="15" xfId="0" applyFont="1" applyFill="1" applyBorder="1" applyAlignment="1" applyProtection="1">
      <alignment shrinkToFit="1"/>
    </xf>
    <xf numFmtId="0" fontId="6" fillId="3" borderId="59" xfId="0" applyFont="1" applyFill="1" applyBorder="1" applyAlignment="1" applyProtection="1">
      <alignment shrinkToFit="1"/>
    </xf>
    <xf numFmtId="0" fontId="6" fillId="3" borderId="14" xfId="0" applyFont="1" applyFill="1" applyBorder="1" applyAlignment="1" applyProtection="1">
      <alignment shrinkToFit="1"/>
    </xf>
    <xf numFmtId="0" fontId="6" fillId="3" borderId="0" xfId="0" applyFont="1" applyFill="1" applyBorder="1" applyAlignment="1" applyProtection="1">
      <alignment shrinkToFit="1"/>
    </xf>
    <xf numFmtId="0" fontId="6" fillId="3" borderId="46" xfId="0" applyFont="1" applyFill="1" applyBorder="1" applyAlignment="1" applyProtection="1">
      <alignment shrinkToFit="1"/>
    </xf>
    <xf numFmtId="0" fontId="6" fillId="3" borderId="3" xfId="0" applyFont="1" applyFill="1" applyBorder="1" applyAlignment="1" applyProtection="1">
      <alignment shrinkToFit="1"/>
    </xf>
    <xf numFmtId="0" fontId="6" fillId="3" borderId="21" xfId="0" applyFont="1" applyFill="1" applyBorder="1" applyAlignment="1" applyProtection="1">
      <alignment shrinkToFit="1"/>
    </xf>
    <xf numFmtId="0" fontId="6" fillId="3" borderId="60" xfId="0" applyFont="1" applyFill="1" applyBorder="1" applyAlignment="1" applyProtection="1">
      <alignment shrinkToFit="1"/>
    </xf>
    <xf numFmtId="0" fontId="5" fillId="0" borderId="50" xfId="0" applyFont="1" applyBorder="1" applyAlignment="1" applyProtection="1">
      <alignment horizontal="center" shrinkToFit="1"/>
    </xf>
    <xf numFmtId="0" fontId="5" fillId="0" borderId="51" xfId="0" applyFont="1" applyBorder="1" applyAlignment="1" applyProtection="1">
      <alignment horizontal="center" shrinkToFit="1"/>
    </xf>
    <xf numFmtId="0" fontId="5" fillId="0" borderId="6" xfId="0" applyFont="1" applyBorder="1" applyAlignment="1" applyProtection="1">
      <alignment horizontal="center" shrinkToFit="1"/>
    </xf>
    <xf numFmtId="0" fontId="5" fillId="3" borderId="88" xfId="0" applyFont="1" applyFill="1" applyBorder="1" applyAlignment="1" applyProtection="1">
      <alignment horizontal="center" shrinkToFit="1"/>
    </xf>
    <xf numFmtId="0" fontId="6" fillId="0" borderId="5" xfId="0" applyFont="1" applyFill="1" applyBorder="1" applyAlignment="1" applyProtection="1">
      <alignment horizontal="left" shrinkToFit="1"/>
    </xf>
    <xf numFmtId="0" fontId="6" fillId="0" borderId="50" xfId="0" applyFont="1" applyFill="1" applyBorder="1" applyAlignment="1" applyProtection="1">
      <alignment horizontal="left" shrinkToFit="1"/>
    </xf>
    <xf numFmtId="0" fontId="6" fillId="3" borderId="66" xfId="0" applyFont="1" applyFill="1" applyBorder="1" applyAlignment="1" applyProtection="1">
      <alignment horizontal="center" shrinkToFit="1"/>
    </xf>
    <xf numFmtId="0" fontId="5" fillId="3" borderId="78" xfId="0" applyFont="1" applyFill="1" applyBorder="1" applyAlignment="1" applyProtection="1">
      <alignment horizontal="center" shrinkToFit="1"/>
    </xf>
    <xf numFmtId="1" fontId="6" fillId="3" borderId="38" xfId="0" applyNumberFormat="1"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88" xfId="0" applyFont="1" applyFill="1" applyBorder="1" applyAlignment="1" applyProtection="1">
      <alignment horizontal="center" vertical="center" shrinkToFit="1"/>
    </xf>
    <xf numFmtId="0" fontId="5" fillId="3" borderId="74" xfId="0" applyFont="1" applyFill="1" applyBorder="1" applyAlignment="1" applyProtection="1">
      <alignment horizontal="center" shrinkToFit="1"/>
    </xf>
    <xf numFmtId="0" fontId="5" fillId="3" borderId="58" xfId="0" applyFont="1" applyFill="1" applyBorder="1" applyAlignment="1" applyProtection="1">
      <alignment horizontal="center" shrinkToFit="1"/>
    </xf>
    <xf numFmtId="0" fontId="5" fillId="3" borderId="79" xfId="0" applyFont="1" applyFill="1" applyBorder="1" applyAlignment="1" applyProtection="1">
      <alignment horizontal="center" shrinkToFit="1"/>
    </xf>
    <xf numFmtId="0" fontId="6" fillId="7" borderId="66" xfId="0" applyFont="1" applyFill="1" applyBorder="1" applyAlignment="1" applyProtection="1">
      <alignment horizontal="center" shrinkToFit="1"/>
      <protection locked="0"/>
    </xf>
    <xf numFmtId="0" fontId="6" fillId="7" borderId="39" xfId="0" applyFont="1" applyFill="1" applyBorder="1" applyAlignment="1" applyProtection="1">
      <alignment horizontal="center" shrinkToFit="1"/>
      <protection locked="0"/>
    </xf>
    <xf numFmtId="0" fontId="6" fillId="7" borderId="37" xfId="0" applyFont="1" applyFill="1" applyBorder="1" applyAlignment="1" applyProtection="1">
      <alignment horizontal="center" shrinkToFit="1"/>
      <protection locked="0"/>
    </xf>
    <xf numFmtId="1" fontId="6" fillId="7" borderId="47" xfId="0" applyNumberFormat="1" applyFont="1" applyFill="1" applyBorder="1" applyAlignment="1" applyProtection="1">
      <alignment horizontal="center" shrinkToFit="1"/>
      <protection locked="0"/>
    </xf>
    <xf numFmtId="1" fontId="6" fillId="7" borderId="82" xfId="0" applyNumberFormat="1" applyFont="1" applyFill="1" applyBorder="1" applyAlignment="1" applyProtection="1">
      <alignment horizontal="center" shrinkToFit="1"/>
      <protection locked="0"/>
    </xf>
    <xf numFmtId="0" fontId="5" fillId="3" borderId="54" xfId="0" applyFont="1" applyFill="1" applyBorder="1" applyAlignment="1" applyProtection="1">
      <alignment horizontal="center" shrinkToFit="1"/>
    </xf>
    <xf numFmtId="1" fontId="6" fillId="7" borderId="5" xfId="0" applyNumberFormat="1" applyFont="1" applyFill="1" applyBorder="1" applyAlignment="1" applyProtection="1">
      <alignment horizontal="center" shrinkToFit="1"/>
      <protection locked="0"/>
    </xf>
    <xf numFmtId="1" fontId="6" fillId="7" borderId="4" xfId="0" applyNumberFormat="1" applyFont="1" applyFill="1" applyBorder="1" applyAlignment="1" applyProtection="1">
      <alignment horizontal="center" shrinkToFit="1"/>
      <protection locked="0"/>
    </xf>
    <xf numFmtId="1" fontId="6" fillId="7" borderId="50" xfId="0" applyNumberFormat="1" applyFont="1" applyFill="1" applyBorder="1" applyAlignment="1" applyProtection="1">
      <alignment horizontal="center" shrinkToFit="1"/>
      <protection locked="0"/>
    </xf>
    <xf numFmtId="1" fontId="6" fillId="7" borderId="72" xfId="0" applyNumberFormat="1" applyFont="1" applyFill="1" applyBorder="1" applyAlignment="1" applyProtection="1">
      <alignment horizontal="center" shrinkToFit="1"/>
      <protection locked="0"/>
    </xf>
    <xf numFmtId="1" fontId="6" fillId="7" borderId="1" xfId="0" applyNumberFormat="1" applyFont="1" applyFill="1" applyBorder="1" applyAlignment="1" applyProtection="1">
      <alignment horizontal="center" shrinkToFit="1"/>
      <protection locked="0"/>
    </xf>
    <xf numFmtId="1" fontId="6" fillId="7" borderId="2" xfId="0" applyNumberFormat="1" applyFont="1" applyFill="1" applyBorder="1" applyAlignment="1" applyProtection="1">
      <alignment horizontal="center" shrinkToFit="1"/>
      <protection locked="0"/>
    </xf>
    <xf numFmtId="1" fontId="6" fillId="7" borderId="54" xfId="0" applyNumberFormat="1" applyFont="1" applyFill="1" applyBorder="1" applyAlignment="1" applyProtection="1">
      <alignment horizontal="center" shrinkToFit="1"/>
      <protection locked="0"/>
    </xf>
    <xf numFmtId="1" fontId="6" fillId="7" borderId="51" xfId="0" applyNumberFormat="1" applyFont="1" applyFill="1" applyBorder="1" applyAlignment="1" applyProtection="1">
      <alignment horizontal="center" shrinkToFit="1"/>
      <protection locked="0"/>
    </xf>
    <xf numFmtId="1" fontId="6" fillId="7" borderId="6" xfId="0" applyNumberFormat="1" applyFont="1" applyFill="1" applyBorder="1" applyAlignment="1" applyProtection="1">
      <alignment horizontal="center" shrinkToFit="1"/>
      <protection locked="0"/>
    </xf>
    <xf numFmtId="0" fontId="6" fillId="3" borderId="49" xfId="0" applyFont="1" applyFill="1" applyBorder="1" applyAlignment="1" applyProtection="1">
      <alignment horizontal="center" shrinkToFit="1"/>
    </xf>
    <xf numFmtId="1" fontId="6" fillId="7" borderId="63" xfId="0" applyNumberFormat="1" applyFont="1" applyFill="1" applyBorder="1" applyAlignment="1" applyProtection="1">
      <alignment horizontal="center" shrinkToFit="1"/>
      <protection locked="0"/>
    </xf>
    <xf numFmtId="1" fontId="6" fillId="7" borderId="17" xfId="0" applyNumberFormat="1" applyFont="1" applyFill="1" applyBorder="1" applyAlignment="1" applyProtection="1">
      <alignment horizontal="center" shrinkToFit="1"/>
      <protection locked="0"/>
    </xf>
    <xf numFmtId="1" fontId="6" fillId="7" borderId="40" xfId="0" applyNumberFormat="1" applyFont="1" applyFill="1" applyBorder="1" applyAlignment="1" applyProtection="1">
      <alignment horizontal="center" shrinkToFit="1"/>
      <protection locked="0"/>
    </xf>
    <xf numFmtId="1" fontId="6" fillId="7" borderId="65" xfId="0" applyNumberFormat="1" applyFont="1" applyFill="1" applyBorder="1" applyAlignment="1" applyProtection="1">
      <alignment horizontal="center" shrinkToFit="1"/>
      <protection locked="0"/>
    </xf>
    <xf numFmtId="0" fontId="6" fillId="3" borderId="53" xfId="0" applyFont="1" applyFill="1" applyBorder="1" applyAlignment="1" applyProtection="1">
      <alignment horizontal="center" shrinkToFit="1"/>
    </xf>
    <xf numFmtId="0" fontId="6" fillId="3" borderId="29" xfId="0" applyFont="1" applyFill="1" applyBorder="1" applyAlignment="1" applyProtection="1">
      <alignment horizontal="center" shrinkToFit="1"/>
    </xf>
    <xf numFmtId="0" fontId="6" fillId="3" borderId="32" xfId="0" applyFont="1" applyFill="1" applyBorder="1" applyAlignment="1" applyProtection="1">
      <alignment horizontal="center" shrinkToFit="1"/>
    </xf>
    <xf numFmtId="0" fontId="6" fillId="3" borderId="91" xfId="0" applyFont="1" applyFill="1" applyBorder="1" applyAlignment="1" applyProtection="1">
      <alignment horizontal="center" shrinkToFit="1"/>
    </xf>
    <xf numFmtId="0" fontId="6" fillId="3" borderId="55" xfId="0" applyFont="1" applyFill="1" applyBorder="1" applyAlignment="1" applyProtection="1">
      <alignment horizontal="center" shrinkToFit="1"/>
    </xf>
    <xf numFmtId="0" fontId="5" fillId="3" borderId="71" xfId="0" applyFont="1" applyFill="1" applyBorder="1" applyAlignment="1" applyProtection="1">
      <alignment horizontal="center" shrinkToFit="1"/>
    </xf>
    <xf numFmtId="0" fontId="6" fillId="3" borderId="40" xfId="0" applyFont="1" applyFill="1" applyBorder="1" applyAlignment="1" applyProtection="1">
      <alignment horizontal="center" shrinkToFit="1"/>
    </xf>
    <xf numFmtId="0" fontId="6" fillId="3" borderId="41" xfId="0" applyFont="1" applyFill="1" applyBorder="1" applyAlignment="1" applyProtection="1">
      <alignment horizontal="center" shrinkToFit="1"/>
    </xf>
    <xf numFmtId="0" fontId="6" fillId="7" borderId="12" xfId="0" applyFont="1" applyFill="1" applyBorder="1" applyAlignment="1" applyProtection="1">
      <alignment horizontal="center" shrinkToFit="1"/>
      <protection locked="0"/>
    </xf>
    <xf numFmtId="0" fontId="6" fillId="7" borderId="9" xfId="0" applyFont="1" applyFill="1" applyBorder="1" applyAlignment="1" applyProtection="1">
      <alignment horizontal="center" shrinkToFit="1"/>
      <protection locked="0"/>
    </xf>
    <xf numFmtId="0" fontId="6" fillId="7" borderId="73" xfId="0" applyFont="1" applyFill="1" applyBorder="1" applyAlignment="1" applyProtection="1">
      <alignment horizontal="center" shrinkToFit="1"/>
      <protection locked="0"/>
    </xf>
    <xf numFmtId="0" fontId="5" fillId="3" borderId="15" xfId="0" applyFont="1" applyFill="1" applyBorder="1" applyAlignment="1" applyProtection="1">
      <alignment horizontal="center" vertical="center" shrinkToFit="1"/>
    </xf>
    <xf numFmtId="0" fontId="5" fillId="3" borderId="59"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60" xfId="0" applyFont="1" applyFill="1" applyBorder="1" applyAlignment="1" applyProtection="1">
      <alignment horizontal="center" vertical="center" shrinkToFit="1"/>
    </xf>
    <xf numFmtId="0" fontId="6" fillId="3" borderId="81" xfId="0" applyFont="1" applyFill="1" applyBorder="1" applyAlignment="1" applyProtection="1">
      <alignment horizontal="center" shrinkToFit="1"/>
    </xf>
    <xf numFmtId="0" fontId="6" fillId="3" borderId="35" xfId="0" applyFont="1" applyFill="1" applyBorder="1" applyAlignment="1" applyProtection="1">
      <alignment horizontal="center" shrinkToFit="1"/>
    </xf>
    <xf numFmtId="0" fontId="6" fillId="3" borderId="75" xfId="0" applyFont="1" applyFill="1" applyBorder="1" applyAlignment="1" applyProtection="1">
      <alignment horizontal="center" shrinkToFit="1"/>
    </xf>
    <xf numFmtId="0" fontId="6" fillId="3" borderId="76" xfId="0" applyFont="1" applyFill="1" applyBorder="1" applyAlignment="1" applyProtection="1">
      <alignment horizontal="center" shrinkToFit="1"/>
    </xf>
    <xf numFmtId="1" fontId="6" fillId="7" borderId="24" xfId="0" applyNumberFormat="1" applyFont="1" applyFill="1" applyBorder="1" applyAlignment="1" applyProtection="1">
      <alignment horizontal="center" shrinkToFit="1"/>
      <protection locked="0"/>
    </xf>
    <xf numFmtId="0" fontId="5" fillId="3" borderId="95" xfId="0" applyFont="1" applyFill="1" applyBorder="1" applyAlignment="1" applyProtection="1">
      <alignment horizontal="center" vertical="justify" shrinkToFit="1"/>
    </xf>
    <xf numFmtId="0" fontId="5" fillId="3" borderId="59" xfId="0" applyFont="1" applyFill="1" applyBorder="1" applyAlignment="1" applyProtection="1">
      <alignment horizontal="center" vertical="justify" shrinkToFit="1"/>
    </xf>
    <xf numFmtId="0" fontId="5" fillId="3" borderId="53" xfId="0" applyFont="1" applyFill="1" applyBorder="1" applyAlignment="1" applyProtection="1">
      <alignment horizontal="center" vertical="justify" shrinkToFit="1"/>
    </xf>
    <xf numFmtId="0" fontId="5" fillId="3" borderId="43" xfId="0" applyFont="1" applyFill="1" applyBorder="1" applyAlignment="1" applyProtection="1">
      <alignment horizontal="center" vertical="justify" shrinkToFit="1"/>
    </xf>
    <xf numFmtId="0" fontId="5" fillId="3" borderId="0" xfId="0" applyFont="1" applyFill="1" applyAlignment="1" applyProtection="1">
      <alignment horizontal="center" shrinkToFit="1"/>
    </xf>
    <xf numFmtId="0" fontId="6" fillId="3" borderId="0" xfId="0" applyFont="1" applyFill="1" applyAlignment="1" applyProtection="1">
      <alignment horizontal="center" shrinkToFit="1"/>
    </xf>
    <xf numFmtId="0" fontId="5" fillId="0" borderId="0" xfId="0" applyFont="1" applyAlignment="1" applyProtection="1">
      <alignment horizontal="center" shrinkToFit="1"/>
    </xf>
    <xf numFmtId="0" fontId="5" fillId="0" borderId="40" xfId="0" applyFont="1" applyBorder="1" applyAlignment="1" applyProtection="1">
      <alignment horizontal="center" shrinkToFit="1"/>
    </xf>
    <xf numFmtId="0" fontId="5" fillId="0" borderId="41" xfId="0" applyFont="1" applyBorder="1" applyAlignment="1" applyProtection="1">
      <alignment horizontal="center" shrinkToFit="1"/>
    </xf>
    <xf numFmtId="0" fontId="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5" fillId="2" borderId="0" xfId="0" applyFont="1" applyFill="1" applyAlignment="1" applyProtection="1">
      <alignment horizontal="center" vertical="justify" shrinkToFit="1"/>
    </xf>
    <xf numFmtId="0" fontId="6" fillId="3" borderId="67" xfId="0" applyFont="1" applyFill="1" applyBorder="1" applyAlignment="1" applyProtection="1">
      <alignment horizontal="center" shrinkToFit="1"/>
    </xf>
    <xf numFmtId="0" fontId="6" fillId="3" borderId="47"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8" xfId="0" applyFont="1" applyFill="1" applyBorder="1" applyAlignment="1" applyProtection="1">
      <alignment horizontal="center" shrinkToFit="1"/>
    </xf>
    <xf numFmtId="0" fontId="6" fillId="3" borderId="0" xfId="0" applyFont="1" applyFill="1" applyBorder="1" applyAlignment="1" applyProtection="1">
      <alignment horizontal="center" shrinkToFit="1"/>
    </xf>
    <xf numFmtId="0" fontId="6" fillId="3" borderId="48" xfId="0" applyFont="1" applyFill="1" applyBorder="1" applyAlignment="1" applyProtection="1">
      <alignment horizontal="center" shrinkToFit="1"/>
    </xf>
    <xf numFmtId="0" fontId="5" fillId="3" borderId="6" xfId="0" applyFont="1" applyFill="1" applyBorder="1" applyAlignment="1" applyProtection="1">
      <alignment horizontal="center" shrinkToFit="1"/>
    </xf>
    <xf numFmtId="0" fontId="42" fillId="3" borderId="0" xfId="0" applyFont="1" applyFill="1" applyAlignment="1" applyProtection="1">
      <alignment horizontal="center" shrinkToFit="1"/>
    </xf>
    <xf numFmtId="0" fontId="5" fillId="3" borderId="98" xfId="0" applyFont="1" applyFill="1" applyBorder="1" applyAlignment="1" applyProtection="1">
      <alignment horizontal="center" textRotation="90" shrinkToFit="1"/>
    </xf>
    <xf numFmtId="0" fontId="5" fillId="3" borderId="93" xfId="0" applyFont="1" applyFill="1" applyBorder="1" applyAlignment="1" applyProtection="1">
      <alignment shrinkToFit="1"/>
    </xf>
    <xf numFmtId="0" fontId="5" fillId="3" borderId="75" xfId="0" applyFont="1" applyFill="1" applyBorder="1" applyAlignment="1" applyProtection="1">
      <alignment shrinkToFit="1"/>
    </xf>
    <xf numFmtId="0" fontId="14" fillId="0" borderId="0" xfId="0" applyFont="1" applyBorder="1" applyAlignment="1" applyProtection="1">
      <alignment horizontal="left" shrinkToFit="1"/>
    </xf>
    <xf numFmtId="0" fontId="6" fillId="3" borderId="13" xfId="0" applyFont="1" applyFill="1" applyBorder="1" applyAlignment="1" applyProtection="1">
      <alignment horizontal="center" shrinkToFit="1"/>
    </xf>
    <xf numFmtId="0" fontId="6" fillId="3" borderId="21" xfId="0" applyFont="1" applyFill="1" applyBorder="1" applyAlignment="1" applyProtection="1">
      <alignment horizontal="center" shrinkToFit="1"/>
    </xf>
    <xf numFmtId="1" fontId="6" fillId="7" borderId="25" xfId="0" applyNumberFormat="1" applyFont="1" applyFill="1" applyBorder="1" applyAlignment="1" applyProtection="1">
      <alignment horizontal="center" shrinkToFit="1"/>
      <protection locked="0"/>
    </xf>
    <xf numFmtId="0" fontId="6" fillId="3" borderId="40"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6" fillId="3" borderId="89" xfId="0" applyFont="1" applyFill="1" applyBorder="1" applyAlignment="1" applyProtection="1">
      <alignment horizontal="center" shrinkToFit="1"/>
    </xf>
    <xf numFmtId="0" fontId="6" fillId="3" borderId="12" xfId="0" applyFont="1" applyFill="1" applyBorder="1" applyAlignment="1" applyProtection="1">
      <alignment horizontal="center" shrinkToFit="1"/>
    </xf>
    <xf numFmtId="0" fontId="5" fillId="3" borderId="40" xfId="0" applyFont="1" applyFill="1" applyBorder="1" applyAlignment="1" applyProtection="1">
      <alignment horizontal="center" shrinkToFit="1"/>
    </xf>
    <xf numFmtId="0" fontId="5" fillId="3" borderId="41" xfId="0" applyFont="1" applyFill="1" applyBorder="1" applyAlignment="1" applyProtection="1">
      <alignment horizontal="center" shrinkToFit="1"/>
    </xf>
    <xf numFmtId="0" fontId="5" fillId="3" borderId="42" xfId="0" applyFont="1" applyFill="1" applyBorder="1" applyAlignment="1" applyProtection="1">
      <alignment horizontal="center" shrinkToFit="1"/>
    </xf>
    <xf numFmtId="0" fontId="25" fillId="0" borderId="94" xfId="1" quotePrefix="1" applyFont="1" applyBorder="1" applyAlignment="1">
      <alignment horizontal="center" vertical="center"/>
    </xf>
    <xf numFmtId="0" fontId="25" fillId="0" borderId="81" xfId="1" quotePrefix="1" applyFont="1" applyBorder="1" applyAlignment="1">
      <alignment horizontal="center" vertical="center"/>
    </xf>
    <xf numFmtId="0" fontId="29" fillId="0" borderId="0" xfId="1" applyFont="1" applyAlignment="1">
      <alignment horizontal="center"/>
    </xf>
    <xf numFmtId="0" fontId="25" fillId="8" borderId="94" xfId="1" applyFont="1" applyFill="1" applyBorder="1" applyAlignment="1">
      <alignment horizontal="center" vertical="center"/>
    </xf>
    <xf numFmtId="0" fontId="25" fillId="8" borderId="81" xfId="1" applyFont="1" applyFill="1" applyBorder="1" applyAlignment="1">
      <alignment horizontal="center" vertical="center"/>
    </xf>
    <xf numFmtId="0" fontId="25" fillId="8" borderId="93" xfId="1" applyFont="1" applyFill="1" applyBorder="1" applyAlignment="1">
      <alignment horizontal="center" vertical="center"/>
    </xf>
    <xf numFmtId="0" fontId="25" fillId="8" borderId="75" xfId="1" applyFont="1" applyFill="1" applyBorder="1" applyAlignment="1">
      <alignment horizontal="center" vertical="center"/>
    </xf>
    <xf numFmtId="0" fontId="29" fillId="0" borderId="0" xfId="1" applyFont="1" applyFill="1" applyBorder="1" applyAlignment="1">
      <alignment horizontal="left"/>
    </xf>
    <xf numFmtId="0" fontId="25" fillId="9" borderId="94" xfId="1" quotePrefix="1" applyFont="1" applyFill="1" applyBorder="1" applyAlignment="1">
      <alignment horizontal="center" vertical="center"/>
    </xf>
    <xf numFmtId="0" fontId="25" fillId="9" borderId="81" xfId="1" quotePrefix="1" applyFont="1" applyFill="1" applyBorder="1" applyAlignment="1">
      <alignment horizontal="center" vertical="center"/>
    </xf>
    <xf numFmtId="0" fontId="29" fillId="13" borderId="0" xfId="1" applyFont="1" applyFill="1" applyAlignment="1" applyProtection="1">
      <alignment horizontal="center"/>
      <protection locked="0"/>
    </xf>
    <xf numFmtId="0" fontId="29" fillId="0" borderId="21" xfId="1" applyFont="1" applyBorder="1" applyAlignment="1">
      <alignment horizontal="center"/>
    </xf>
    <xf numFmtId="0" fontId="32" fillId="0" borderId="0" xfId="3" applyFont="1" applyAlignment="1" applyProtection="1">
      <alignment horizontal="left"/>
    </xf>
    <xf numFmtId="0" fontId="25" fillId="8" borderId="94" xfId="1" quotePrefix="1" applyFont="1" applyFill="1" applyBorder="1" applyAlignment="1">
      <alignment horizontal="center" vertical="center"/>
    </xf>
    <xf numFmtId="0" fontId="25" fillId="8" borderId="81" xfId="1" quotePrefix="1" applyFont="1" applyFill="1" applyBorder="1" applyAlignment="1">
      <alignment horizontal="center" vertical="center"/>
    </xf>
    <xf numFmtId="0" fontId="47" fillId="0" borderId="53" xfId="0" applyFont="1" applyBorder="1" applyAlignment="1" applyProtection="1">
      <alignment horizontal="center" vertical="center" shrinkToFit="1"/>
    </xf>
    <xf numFmtId="0" fontId="47" fillId="0" borderId="29"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13" fillId="0" borderId="1" xfId="0" applyFont="1" applyBorder="1" applyAlignment="1" applyProtection="1">
      <alignment horizontal="center" textRotation="90"/>
    </xf>
    <xf numFmtId="0" fontId="3" fillId="0" borderId="1" xfId="0" applyFont="1" applyBorder="1" applyAlignment="1" applyProtection="1">
      <alignment horizontal="center" vertical="center" textRotation="90" shrinkToFit="1"/>
    </xf>
    <xf numFmtId="0" fontId="0" fillId="0" borderId="1" xfId="0" applyFont="1" applyBorder="1" applyAlignment="1" applyProtection="1">
      <alignment horizontal="center"/>
    </xf>
    <xf numFmtId="0" fontId="3" fillId="0" borderId="1" xfId="0" applyFont="1" applyBorder="1" applyAlignment="1" applyProtection="1">
      <alignment horizontal="center" vertical="distributed" textRotation="90"/>
    </xf>
    <xf numFmtId="0" fontId="47" fillId="0" borderId="67"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17" xfId="0" applyFont="1" applyBorder="1" applyAlignment="1" applyProtection="1">
      <alignment horizontal="center" vertical="center" shrinkToFit="1"/>
    </xf>
    <xf numFmtId="0" fontId="47" fillId="0" borderId="18"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3" fillId="0" borderId="67" xfId="0" applyFont="1" applyBorder="1" applyAlignment="1" applyProtection="1">
      <alignment horizontal="center" vertical="distributed" textRotation="90"/>
    </xf>
    <xf numFmtId="0" fontId="3" fillId="0" borderId="17" xfId="0" applyFont="1" applyBorder="1" applyAlignment="1" applyProtection="1">
      <alignment horizontal="center" vertical="distributed" textRotation="90"/>
    </xf>
    <xf numFmtId="0" fontId="3" fillId="0" borderId="18" xfId="0" applyFont="1" applyBorder="1" applyAlignment="1" applyProtection="1">
      <alignment horizontal="center" vertical="distributed" textRotation="90"/>
    </xf>
    <xf numFmtId="0" fontId="3" fillId="0" borderId="48" xfId="0" applyFont="1" applyBorder="1" applyAlignment="1" applyProtection="1">
      <alignment horizontal="center" vertical="distributed" textRotation="90"/>
    </xf>
    <xf numFmtId="0" fontId="3" fillId="0" borderId="53" xfId="0" applyFont="1" applyBorder="1" applyAlignment="1" applyProtection="1">
      <alignment horizontal="center" vertical="distributed" textRotation="90"/>
    </xf>
    <xf numFmtId="0" fontId="3" fillId="0" borderId="32" xfId="0" applyFont="1" applyBorder="1" applyAlignment="1" applyProtection="1">
      <alignment horizontal="center" vertical="distributed" textRotation="90"/>
    </xf>
    <xf numFmtId="0" fontId="47" fillId="0" borderId="0" xfId="0" applyFont="1" applyAlignment="1" applyProtection="1">
      <alignment horizontal="left" vertical="center"/>
    </xf>
    <xf numFmtId="0" fontId="47" fillId="0" borderId="0" xfId="0" applyFont="1" applyAlignment="1" applyProtection="1">
      <alignment horizontal="center"/>
    </xf>
    <xf numFmtId="0" fontId="3" fillId="0" borderId="1" xfId="0" applyFont="1" applyBorder="1" applyAlignment="1" applyProtection="1">
      <alignment horizontal="center"/>
    </xf>
    <xf numFmtId="14" fontId="47" fillId="0" borderId="1" xfId="0" applyNumberFormat="1" applyFont="1" applyBorder="1" applyAlignment="1" applyProtection="1">
      <alignment horizontal="center"/>
    </xf>
    <xf numFmtId="0" fontId="49" fillId="0" borderId="1" xfId="0" applyFont="1" applyBorder="1" applyAlignment="1" applyProtection="1">
      <alignment horizontal="center" textRotation="90" shrinkToFit="1"/>
    </xf>
    <xf numFmtId="0" fontId="4" fillId="0" borderId="1" xfId="0" applyFont="1" applyBorder="1" applyAlignment="1" applyProtection="1">
      <alignment horizontal="center"/>
    </xf>
    <xf numFmtId="0" fontId="48" fillId="0" borderId="1" xfId="0" applyFont="1" applyFill="1" applyBorder="1" applyAlignment="1" applyProtection="1">
      <alignment horizontal="center"/>
    </xf>
    <xf numFmtId="0" fontId="47" fillId="0" borderId="0" xfId="0" applyFont="1" applyAlignment="1" applyProtection="1">
      <alignment horizontal="left"/>
    </xf>
    <xf numFmtId="0" fontId="0" fillId="0" borderId="40" xfId="0" applyFont="1" applyBorder="1" applyAlignment="1" applyProtection="1">
      <alignment horizontal="left"/>
    </xf>
    <xf numFmtId="0" fontId="0" fillId="0" borderId="41" xfId="0" applyFont="1" applyBorder="1" applyAlignment="1" applyProtection="1">
      <alignment horizontal="left"/>
    </xf>
    <xf numFmtId="0" fontId="0" fillId="0" borderId="42" xfId="0" applyFont="1" applyBorder="1" applyAlignment="1" applyProtection="1">
      <alignment horizontal="left"/>
    </xf>
    <xf numFmtId="0" fontId="0" fillId="7" borderId="1" xfId="0" applyFont="1" applyFill="1" applyBorder="1" applyAlignment="1" applyProtection="1">
      <alignment horizontal="center"/>
      <protection locked="0"/>
    </xf>
    <xf numFmtId="0" fontId="47" fillId="0" borderId="1" xfId="0" applyFont="1" applyFill="1" applyBorder="1" applyAlignment="1" applyProtection="1">
      <alignment horizontal="center"/>
    </xf>
    <xf numFmtId="14" fontId="0" fillId="7" borderId="1"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Font="1" applyAlignment="1" applyProtection="1">
      <alignment horizontal="center"/>
    </xf>
    <xf numFmtId="0" fontId="0" fillId="0" borderId="13" xfId="0" applyFont="1" applyBorder="1" applyAlignment="1" applyProtection="1">
      <alignment horizontal="center" textRotation="90" shrinkToFit="1"/>
    </xf>
    <xf numFmtId="0" fontId="0" fillId="0" borderId="89" xfId="0" applyFont="1" applyBorder="1" applyAlignment="1" applyProtection="1">
      <alignment horizontal="center" textRotation="90" shrinkToFit="1"/>
    </xf>
    <xf numFmtId="0" fontId="0" fillId="0" borderId="12" xfId="0" applyFont="1" applyBorder="1" applyAlignment="1" applyProtection="1">
      <alignment horizontal="center" textRotation="90" shrinkToFit="1"/>
    </xf>
    <xf numFmtId="0" fontId="47" fillId="0" borderId="67" xfId="0" applyFont="1" applyBorder="1" applyAlignment="1" applyProtection="1">
      <alignment horizontal="center" vertical="center"/>
    </xf>
    <xf numFmtId="0" fontId="47" fillId="0" borderId="4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48"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9"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1" xfId="0" applyFont="1" applyBorder="1" applyAlignment="1" applyProtection="1">
      <alignment horizontal="center" vertical="justify"/>
    </xf>
    <xf numFmtId="0" fontId="47" fillId="0" borderId="1" xfId="0" applyFont="1" applyBorder="1" applyAlignment="1" applyProtection="1">
      <alignment horizontal="center" vertical="center"/>
    </xf>
    <xf numFmtId="0" fontId="47" fillId="0" borderId="1" xfId="0" applyFont="1" applyBorder="1" applyAlignment="1" applyProtection="1">
      <alignment horizontal="center"/>
    </xf>
    <xf numFmtId="0" fontId="4" fillId="0" borderId="67" xfId="0" applyFont="1" applyBorder="1" applyAlignment="1" applyProtection="1">
      <alignment horizontal="left" vertical="justify" wrapText="1"/>
    </xf>
    <xf numFmtId="0" fontId="4" fillId="0" borderId="47" xfId="0" applyFont="1" applyBorder="1" applyAlignment="1" applyProtection="1">
      <alignment horizontal="left" vertical="justify"/>
    </xf>
    <xf numFmtId="0" fontId="4" fillId="0" borderId="17" xfId="0" applyFont="1" applyBorder="1" applyAlignment="1" applyProtection="1">
      <alignment horizontal="left" vertical="justify"/>
    </xf>
    <xf numFmtId="0" fontId="4" fillId="0" borderId="53" xfId="0" applyFont="1" applyBorder="1" applyAlignment="1" applyProtection="1">
      <alignment horizontal="left" vertical="justify"/>
    </xf>
    <xf numFmtId="0" fontId="4" fillId="0" borderId="29" xfId="0" applyFont="1" applyBorder="1" applyAlignment="1" applyProtection="1">
      <alignment horizontal="left" vertical="justify"/>
    </xf>
    <xf numFmtId="0" fontId="4" fillId="0" borderId="32" xfId="0" applyFont="1" applyBorder="1" applyAlignment="1" applyProtection="1">
      <alignment horizontal="left" vertical="justify"/>
    </xf>
    <xf numFmtId="0" fontId="47" fillId="0" borderId="107" xfId="0" applyFont="1" applyBorder="1" applyAlignment="1" applyProtection="1">
      <alignment horizontal="center" vertical="center"/>
    </xf>
    <xf numFmtId="0" fontId="47" fillId="0" borderId="109" xfId="0" applyFont="1" applyBorder="1" applyAlignment="1" applyProtection="1">
      <alignment horizontal="center" vertical="center"/>
    </xf>
    <xf numFmtId="0" fontId="4" fillId="0" borderId="1" xfId="0" applyFont="1" applyBorder="1" applyAlignment="1" applyProtection="1">
      <alignment horizontal="left" vertical="center"/>
    </xf>
    <xf numFmtId="0" fontId="0" fillId="0" borderId="47" xfId="0" applyFont="1" applyBorder="1" applyAlignment="1" applyProtection="1">
      <alignment horizontal="center"/>
    </xf>
    <xf numFmtId="0" fontId="4" fillId="13" borderId="0" xfId="0" applyFont="1" applyFill="1" applyAlignment="1" applyProtection="1">
      <alignment horizontal="center"/>
      <protection locked="0"/>
    </xf>
    <xf numFmtId="0" fontId="45" fillId="0" borderId="67" xfId="0" applyFont="1" applyBorder="1" applyAlignment="1" applyProtection="1">
      <alignment horizontal="center" vertical="justify" textRotation="90"/>
    </xf>
    <xf numFmtId="0" fontId="45" fillId="0" borderId="17" xfId="0" applyFont="1" applyBorder="1" applyAlignment="1" applyProtection="1">
      <alignment horizontal="center" vertical="justify" textRotation="90"/>
    </xf>
    <xf numFmtId="0" fontId="45" fillId="0" borderId="18" xfId="0" applyFont="1" applyBorder="1" applyAlignment="1" applyProtection="1">
      <alignment horizontal="center" vertical="justify" textRotation="90"/>
    </xf>
    <xf numFmtId="0" fontId="45" fillId="0" borderId="48" xfId="0" applyFont="1" applyBorder="1" applyAlignment="1" applyProtection="1">
      <alignment horizontal="center" vertical="justify" textRotation="90"/>
    </xf>
    <xf numFmtId="0" fontId="45" fillId="0" borderId="53" xfId="0" applyFont="1" applyBorder="1" applyAlignment="1" applyProtection="1">
      <alignment horizontal="center" vertical="justify" textRotation="90"/>
    </xf>
    <xf numFmtId="0" fontId="45" fillId="0" borderId="32" xfId="0" applyFont="1" applyBorder="1" applyAlignment="1" applyProtection="1">
      <alignment horizontal="center" vertical="justify" textRotation="90"/>
    </xf>
    <xf numFmtId="0" fontId="46" fillId="0" borderId="40"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0" fontId="46"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textRotation="90"/>
    </xf>
    <xf numFmtId="0" fontId="2" fillId="0" borderId="108" xfId="0" applyFont="1" applyBorder="1" applyAlignment="1" applyProtection="1">
      <alignment horizontal="center" vertical="center" textRotation="90"/>
    </xf>
    <xf numFmtId="0" fontId="2" fillId="0" borderId="110" xfId="0" applyFont="1" applyBorder="1" applyAlignment="1" applyProtection="1">
      <alignment horizontal="center" vertical="center" textRotation="90"/>
    </xf>
    <xf numFmtId="0" fontId="4" fillId="0" borderId="40" xfId="0" applyFont="1" applyBorder="1" applyAlignment="1" applyProtection="1">
      <alignment horizontal="left"/>
    </xf>
    <xf numFmtId="0" fontId="4" fillId="0" borderId="41" xfId="0" applyFont="1" applyBorder="1" applyAlignment="1" applyProtection="1">
      <alignment horizontal="left"/>
    </xf>
    <xf numFmtId="0" fontId="4" fillId="0" borderId="42" xfId="0" applyFont="1" applyBorder="1" applyAlignment="1" applyProtection="1">
      <alignment horizontal="left"/>
    </xf>
  </cellXfs>
  <cellStyles count="4">
    <cellStyle name="Normal" xfId="0" builtinId="0"/>
    <cellStyle name="Normal 2" xfId="1"/>
    <cellStyle name="Normal 3" xfId="2"/>
    <cellStyle name="Normal 4" xfId="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35"/>
        </patternFill>
      </fill>
    </dxf>
    <dxf>
      <font>
        <color theme="0"/>
      </font>
    </dxf>
    <dxf>
      <font>
        <color theme="0"/>
      </font>
    </dxf>
    <dxf>
      <font>
        <color theme="0"/>
      </font>
    </dxf>
    <dxf>
      <font>
        <color theme="0"/>
      </font>
    </dxf>
    <dxf>
      <font>
        <color theme="0"/>
      </font>
    </dxf>
    <dxf>
      <fill>
        <patternFill>
          <bgColor indexed="3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Normal="100" workbookViewId="0">
      <selection activeCell="F28" sqref="F28"/>
    </sheetView>
  </sheetViews>
  <sheetFormatPr defaultColWidth="8.77734375" defaultRowHeight="15"/>
  <cols>
    <col min="1" max="1" width="113.77734375" style="184" bestFit="1" customWidth="1"/>
    <col min="2" max="2" width="8.77734375" style="318"/>
    <col min="3" max="16384" width="8.77734375" style="184"/>
  </cols>
  <sheetData>
    <row r="1" spans="1:2" ht="17.399999999999999">
      <c r="A1" s="193" t="s">
        <v>193</v>
      </c>
    </row>
    <row r="2" spans="1:2" ht="16.2" thickBot="1">
      <c r="A2" s="185" t="s">
        <v>186</v>
      </c>
    </row>
    <row r="3" spans="1:2" ht="15.6" thickBot="1">
      <c r="A3" s="194" t="s">
        <v>187</v>
      </c>
    </row>
    <row r="4" spans="1:2" s="195" customFormat="1" ht="15.6" thickBot="1">
      <c r="A4" s="196"/>
      <c r="B4" s="319"/>
    </row>
    <row r="5" spans="1:2" ht="15.6" thickBot="1">
      <c r="A5" s="197" t="s">
        <v>194</v>
      </c>
    </row>
    <row r="6" spans="1:2" ht="15.6" thickBot="1">
      <c r="A6" s="196"/>
    </row>
    <row r="7" spans="1:2">
      <c r="A7" s="198" t="s">
        <v>195</v>
      </c>
    </row>
    <row r="8" spans="1:2">
      <c r="A8" s="199" t="s">
        <v>198</v>
      </c>
    </row>
    <row r="9" spans="1:2" ht="15.6" thickBot="1">
      <c r="A9" s="200" t="s">
        <v>191</v>
      </c>
    </row>
    <row r="11" spans="1:2">
      <c r="A11" s="320" t="s">
        <v>196</v>
      </c>
    </row>
    <row r="12" spans="1:2">
      <c r="A12" s="321" t="s">
        <v>199</v>
      </c>
    </row>
    <row r="13" spans="1:2">
      <c r="A13" s="321" t="s">
        <v>200</v>
      </c>
    </row>
    <row r="14" spans="1:2">
      <c r="A14" s="321" t="s">
        <v>201</v>
      </c>
    </row>
    <row r="15" spans="1:2">
      <c r="A15" s="321" t="s">
        <v>250</v>
      </c>
    </row>
    <row r="16" spans="1:2">
      <c r="A16" s="321" t="s">
        <v>239</v>
      </c>
    </row>
    <row r="17" spans="1:2">
      <c r="A17" s="321" t="s">
        <v>241</v>
      </c>
    </row>
    <row r="18" spans="1:2">
      <c r="A18" s="321" t="s">
        <v>242</v>
      </c>
    </row>
    <row r="19" spans="1:2">
      <c r="A19" s="321" t="s">
        <v>257</v>
      </c>
      <c r="B19" s="318" t="s">
        <v>240</v>
      </c>
    </row>
    <row r="20" spans="1:2">
      <c r="A20" s="322" t="s">
        <v>258</v>
      </c>
      <c r="B20" s="318" t="s">
        <v>240</v>
      </c>
    </row>
    <row r="22" spans="1:2">
      <c r="A22" s="320" t="s">
        <v>251</v>
      </c>
    </row>
    <row r="23" spans="1:2" s="195" customFormat="1">
      <c r="A23" s="323" t="s">
        <v>252</v>
      </c>
      <c r="B23" s="319"/>
    </row>
    <row r="24" spans="1:2" s="195" customFormat="1">
      <c r="A24" s="324" t="s">
        <v>243</v>
      </c>
      <c r="B24" s="318"/>
    </row>
    <row r="25" spans="1:2" s="195" customFormat="1">
      <c r="A25" s="196"/>
      <c r="B25" s="319"/>
    </row>
    <row r="26" spans="1:2" s="195" customFormat="1" ht="15.6" thickBot="1">
      <c r="B26" s="319"/>
    </row>
    <row r="27" spans="1:2">
      <c r="A27" s="198" t="s">
        <v>197</v>
      </c>
    </row>
    <row r="28" spans="1:2">
      <c r="A28" s="199" t="s">
        <v>192</v>
      </c>
    </row>
    <row r="29" spans="1:2" ht="15.6" thickBot="1">
      <c r="A29" s="200" t="s">
        <v>244</v>
      </c>
    </row>
    <row r="30" spans="1:2" ht="15.6" thickBot="1">
      <c r="A30" s="202"/>
    </row>
    <row r="31" spans="1:2">
      <c r="A31" s="198" t="s">
        <v>255</v>
      </c>
    </row>
    <row r="32" spans="1:2">
      <c r="A32" s="199" t="s">
        <v>253</v>
      </c>
    </row>
    <row r="33" spans="1:1">
      <c r="A33" s="199" t="s">
        <v>246</v>
      </c>
    </row>
    <row r="34" spans="1:1">
      <c r="A34" s="199" t="s">
        <v>247</v>
      </c>
    </row>
    <row r="35" spans="1:1" ht="15.6" thickBot="1">
      <c r="A35" s="200" t="s">
        <v>254</v>
      </c>
    </row>
    <row r="36" spans="1:1">
      <c r="A36" s="202"/>
    </row>
    <row r="37" spans="1:1">
      <c r="A37" s="202" t="s">
        <v>245</v>
      </c>
    </row>
    <row r="39" spans="1:1">
      <c r="A39" s="201" t="s">
        <v>259</v>
      </c>
    </row>
  </sheetData>
  <sheetProtection password="C26F"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7"/>
  <sheetViews>
    <sheetView workbookViewId="0">
      <pane ySplit="2" topLeftCell="A33" activePane="bottomLeft" state="frozen"/>
      <selection activeCell="C21" sqref="C21"/>
      <selection pane="bottomLeft" activeCell="I2" sqref="I2:Y2"/>
    </sheetView>
  </sheetViews>
  <sheetFormatPr defaultColWidth="8.77734375" defaultRowHeight="13.2"/>
  <cols>
    <col min="1" max="19" width="4.77734375" style="3" customWidth="1"/>
    <col min="20" max="23" width="3.5546875" style="3" customWidth="1"/>
    <col min="24" max="24" width="5" style="3" customWidth="1"/>
    <col min="25" max="25" width="5.77734375" style="3" bestFit="1" customWidth="1"/>
    <col min="26" max="27" width="3.5546875" style="3" hidden="1" customWidth="1"/>
    <col min="28" max="28" width="4.44140625" style="3" hidden="1" customWidth="1"/>
    <col min="29" max="29" width="6.21875" style="3" hidden="1" customWidth="1"/>
    <col min="30" max="31" width="4.44140625" style="3" hidden="1" customWidth="1"/>
    <col min="32" max="33" width="2" style="3" hidden="1" customWidth="1"/>
    <col min="34" max="38" width="8.77734375" style="3" hidden="1" customWidth="1"/>
    <col min="39" max="39" width="5.77734375" style="3" hidden="1" customWidth="1"/>
    <col min="40" max="40" width="5.5546875" style="3" hidden="1" customWidth="1"/>
    <col min="41" max="43" width="2" style="3" hidden="1" customWidth="1"/>
    <col min="44" max="44" width="2.5546875" style="3" hidden="1" customWidth="1"/>
    <col min="45" max="45" width="3" style="3" hidden="1" customWidth="1"/>
    <col min="46" max="52" width="8.77734375" style="3" hidden="1" customWidth="1"/>
    <col min="53" max="53" width="32" style="3" hidden="1" customWidth="1"/>
    <col min="54" max="54" width="14" style="3" hidden="1" customWidth="1"/>
    <col min="55" max="55" width="32.5546875" style="3" hidden="1" customWidth="1"/>
    <col min="56" max="56" width="29.77734375" style="3" hidden="1" customWidth="1"/>
    <col min="57" max="57" width="14.21875" style="3" hidden="1" customWidth="1"/>
    <col min="58" max="58" width="8.77734375" style="3" hidden="1" customWidth="1"/>
    <col min="59" max="106" width="0" style="3" hidden="1" customWidth="1"/>
    <col min="107" max="16384" width="8.77734375" style="3"/>
  </cols>
  <sheetData>
    <row r="1" spans="1:58" ht="17.55" customHeight="1">
      <c r="A1" s="451" t="s">
        <v>188</v>
      </c>
      <c r="B1" s="451"/>
      <c r="C1" s="451"/>
      <c r="D1" s="451"/>
      <c r="E1" s="451"/>
      <c r="F1" s="451"/>
      <c r="G1" s="451"/>
      <c r="H1" s="451"/>
      <c r="I1" s="451"/>
      <c r="J1" s="451"/>
      <c r="K1" s="451" t="s">
        <v>189</v>
      </c>
      <c r="L1" s="451"/>
      <c r="M1" s="504">
        <v>41001</v>
      </c>
      <c r="N1" s="505"/>
      <c r="O1" s="505"/>
      <c r="P1" s="186"/>
      <c r="Q1" s="451" t="s">
        <v>190</v>
      </c>
      <c r="R1" s="451"/>
      <c r="S1" s="504">
        <v>41028</v>
      </c>
      <c r="T1" s="505"/>
      <c r="U1" s="505"/>
      <c r="V1" s="505"/>
      <c r="W1" s="9"/>
      <c r="X1" s="9"/>
      <c r="Y1" s="9"/>
    </row>
    <row r="2" spans="1:58" ht="22.35" customHeight="1">
      <c r="A2" s="375" t="s">
        <v>130</v>
      </c>
      <c r="B2" s="375"/>
      <c r="C2" s="375"/>
      <c r="D2" s="375"/>
      <c r="E2" s="375"/>
      <c r="F2" s="375"/>
      <c r="G2" s="375"/>
      <c r="H2" s="375"/>
      <c r="I2" s="506" t="s">
        <v>65</v>
      </c>
      <c r="J2" s="506"/>
      <c r="K2" s="506"/>
      <c r="L2" s="506"/>
      <c r="M2" s="506"/>
      <c r="N2" s="506"/>
      <c r="O2" s="506"/>
      <c r="P2" s="506"/>
      <c r="Q2" s="506"/>
      <c r="R2" s="506"/>
      <c r="S2" s="506"/>
      <c r="T2" s="506"/>
      <c r="U2" s="506"/>
      <c r="V2" s="506"/>
      <c r="W2" s="507"/>
      <c r="X2" s="507"/>
      <c r="Y2" s="507"/>
      <c r="Z2" s="9"/>
      <c r="AA2" s="9"/>
      <c r="BA2" s="192" t="str">
        <f>IF(Birimler!B2="","",Birimler!B2)</f>
        <v>ATATÜRK İLK. VE İNK. TAR. ENST.</v>
      </c>
      <c r="BB2" s="192" t="str">
        <f>IF(Birimler!C2="","",Birimler!C2)</f>
        <v/>
      </c>
      <c r="BC2" s="192" t="str">
        <f>IF(Birimler!D2="","",Birimler!D2)</f>
        <v/>
      </c>
      <c r="BD2" s="192" t="str">
        <f>IF(Birimler!E2="","",Birimler!E2)</f>
        <v/>
      </c>
      <c r="BE2" s="192" t="str">
        <f>IF(Birimler!F2="","",Birimler!F2)</f>
        <v/>
      </c>
      <c r="BF2" s="192" t="str">
        <f>IF(Birimler!G2="","",Birimler!G2)</f>
        <v/>
      </c>
    </row>
    <row r="3" spans="1:58" ht="15" customHeight="1">
      <c r="A3" s="2" t="s">
        <v>87</v>
      </c>
      <c r="B3" s="49"/>
      <c r="C3" s="463" t="str">
        <f>IF(VLOOKUP(I2,BA2:BF28,6,FALSE)="","ATATÜRK ÜNİVERSİTESİ",VLOOKUP(I2,BA2:BF28,6,FALSE)&amp;" ÜNİVERSİTESİ")</f>
        <v>ATATÜRK ÜNİVERSİTESİ</v>
      </c>
      <c r="D3" s="463"/>
      <c r="E3" s="463"/>
      <c r="F3" s="463"/>
      <c r="G3" s="463"/>
      <c r="H3" s="463"/>
      <c r="I3" s="463"/>
      <c r="J3" s="463"/>
      <c r="K3" s="463"/>
      <c r="L3" s="463"/>
      <c r="M3" s="463"/>
      <c r="N3" s="463"/>
      <c r="O3" s="463"/>
      <c r="P3" s="463"/>
      <c r="Q3" s="463"/>
      <c r="R3" s="463"/>
      <c r="S3" s="463"/>
      <c r="T3" s="463"/>
      <c r="U3" s="463"/>
      <c r="V3" s="463"/>
      <c r="W3" s="463"/>
      <c r="X3" s="463"/>
      <c r="Y3" s="463"/>
      <c r="Z3" s="58"/>
      <c r="AA3" s="58"/>
      <c r="AB3" s="42"/>
      <c r="BA3" s="192" t="str">
        <f>IF(Birimler!B3="","",Birimler!B3)</f>
        <v>FEN BİLİMLERİ ENSTİTÜSÜ</v>
      </c>
      <c r="BB3" s="192" t="str">
        <f>IF(Birimler!C3="","",Birimler!C3)</f>
        <v>FEN BİL.ENS.</v>
      </c>
      <c r="BC3" s="192" t="str">
        <f>IF(Birimler!D3="","",Birimler!D3)</f>
        <v>Prof. Dr. İhsan EFEOĞLU</v>
      </c>
      <c r="BD3" s="192" t="str">
        <f>IF(Birimler!E3="","",Birimler!E3)</f>
        <v>Doç.Dr. Ertan YILDIRIM</v>
      </c>
      <c r="BE3" s="192" t="str">
        <f>IF(Birimler!F3="","",Birimler!F3)</f>
        <v>Müdür Yrd.</v>
      </c>
      <c r="BF3" s="192" t="str">
        <f>IF(Birimler!G3="","",Birimler!G3)</f>
        <v/>
      </c>
    </row>
    <row r="4" spans="1:58" ht="15" customHeight="1">
      <c r="A4" s="508" t="str">
        <f>UPPER(I2&amp;" "&amp;"ÖĞRETİM ELEMANLARI HAFTALIK DERS YÜKÜ FORMU")</f>
        <v>İKTİSADİ VE İDARİ BİL. FAKÜLTESİ ÖĞRETİM ELEMANLARI HAFTALIK DERS YÜKÜ FORMU</v>
      </c>
      <c r="B4" s="508"/>
      <c r="C4" s="508"/>
      <c r="D4" s="508"/>
      <c r="E4" s="508"/>
      <c r="F4" s="508"/>
      <c r="G4" s="508"/>
      <c r="H4" s="508"/>
      <c r="I4" s="508"/>
      <c r="J4" s="508"/>
      <c r="K4" s="508"/>
      <c r="L4" s="508"/>
      <c r="M4" s="508"/>
      <c r="N4" s="508"/>
      <c r="O4" s="508"/>
      <c r="P4" s="508"/>
      <c r="Q4" s="508"/>
      <c r="R4" s="508"/>
      <c r="S4" s="508"/>
      <c r="T4" s="508"/>
      <c r="U4" s="508"/>
      <c r="V4" s="508"/>
      <c r="W4" s="508"/>
      <c r="X4" s="508"/>
      <c r="Y4" s="508"/>
      <c r="Z4" s="42"/>
      <c r="AA4" s="42"/>
      <c r="AB4" s="43"/>
      <c r="AC4" s="43"/>
      <c r="AD4" s="43"/>
      <c r="AE4" s="10"/>
      <c r="BA4" s="192" t="str">
        <f>IF(Birimler!B4="","",Birimler!B4)</f>
        <v>SAĞLIK BİLİMLERİ ENSTİTÜSÜ</v>
      </c>
      <c r="BB4" s="192" t="str">
        <f>IF(Birimler!C4="","",Birimler!C4)</f>
        <v/>
      </c>
      <c r="BC4" s="192" t="str">
        <f>IF(Birimler!D4="","",Birimler!D4)</f>
        <v/>
      </c>
      <c r="BD4" s="192" t="str">
        <f>IF(Birimler!E4="","",Birimler!E4)</f>
        <v/>
      </c>
      <c r="BE4" s="192" t="str">
        <f>IF(Birimler!F4="","",Birimler!F4)</f>
        <v/>
      </c>
      <c r="BF4" s="192" t="str">
        <f>IF(Birimler!G4="","",Birimler!G4)</f>
        <v/>
      </c>
    </row>
    <row r="5" spans="1:58" ht="15" customHeight="1" thickBot="1">
      <c r="A5" s="49"/>
      <c r="B5" s="49"/>
      <c r="C5" s="42"/>
      <c r="D5" s="43"/>
      <c r="E5" s="43"/>
      <c r="F5" s="43"/>
      <c r="G5" s="43"/>
      <c r="H5" s="43"/>
      <c r="I5" s="43"/>
      <c r="J5" s="43"/>
      <c r="K5" s="43"/>
      <c r="L5" s="43"/>
      <c r="M5" s="43"/>
      <c r="N5" s="43"/>
      <c r="O5" s="43"/>
      <c r="P5" s="43"/>
      <c r="Q5" s="43"/>
      <c r="R5" s="43"/>
      <c r="S5" s="43"/>
      <c r="T5" s="43"/>
      <c r="U5" s="43"/>
      <c r="V5" s="43"/>
      <c r="W5" s="43"/>
      <c r="X5" s="43"/>
      <c r="Y5" s="43"/>
      <c r="Z5" s="4"/>
      <c r="AA5" s="4"/>
      <c r="AB5" s="4"/>
      <c r="BA5" s="192" t="str">
        <f>IF(Birimler!B5="","",Birimler!B5)</f>
        <v>SOSYAL BİLİMLER ENSTİTÜSÜ</v>
      </c>
      <c r="BB5" s="192" t="str">
        <f>IF(Birimler!C5="","",Birimler!C5)</f>
        <v>SOS. BİL.ENS.</v>
      </c>
      <c r="BC5" s="192" t="str">
        <f>IF(Birimler!D5="","",Birimler!D5)</f>
        <v>Prof. Dr. Muammer ERDOĞAN</v>
      </c>
      <c r="BD5" s="192" t="str">
        <f>IF(Birimler!E5="","",Birimler!E5)</f>
        <v>Doç. Dr. Ömer Faruk İŞCAN</v>
      </c>
      <c r="BE5" s="192" t="str">
        <f>IF(Birimler!F5="","",Birimler!F5)</f>
        <v>Müdür Yrd.</v>
      </c>
      <c r="BF5" s="192" t="str">
        <f>IF(Birimler!G5="","",Birimler!G5)</f>
        <v/>
      </c>
    </row>
    <row r="6" spans="1:58" ht="15" customHeight="1">
      <c r="A6" s="455" t="s">
        <v>26</v>
      </c>
      <c r="B6" s="456"/>
      <c r="C6" s="456"/>
      <c r="D6" s="456"/>
      <c r="E6" s="512" t="s">
        <v>263</v>
      </c>
      <c r="F6" s="513"/>
      <c r="G6" s="513"/>
      <c r="H6" s="513"/>
      <c r="I6" s="513"/>
      <c r="J6" s="513"/>
      <c r="K6" s="513"/>
      <c r="L6" s="514"/>
      <c r="M6" s="455" t="s">
        <v>125</v>
      </c>
      <c r="N6" s="456"/>
      <c r="O6" s="456"/>
      <c r="P6" s="456"/>
      <c r="Q6" s="456"/>
      <c r="R6" s="461" t="s">
        <v>262</v>
      </c>
      <c r="S6" s="461"/>
      <c r="T6" s="461"/>
      <c r="U6" s="461"/>
      <c r="V6" s="461"/>
      <c r="W6" s="461"/>
      <c r="X6" s="461"/>
      <c r="Y6" s="462"/>
      <c r="BA6" s="192" t="str">
        <f>IF(Birimler!B6="","",Birimler!B6)</f>
        <v/>
      </c>
      <c r="BB6" s="192" t="str">
        <f>IF(Birimler!C6="","",Birimler!C6)</f>
        <v/>
      </c>
      <c r="BC6" s="192" t="str">
        <f>IF(Birimler!D6="","",Birimler!D6)</f>
        <v/>
      </c>
      <c r="BD6" s="192" t="str">
        <f>IF(Birimler!E6="","",Birimler!E6)</f>
        <v/>
      </c>
      <c r="BE6" s="192" t="str">
        <f>IF(Birimler!F6="","",Birimler!F6)</f>
        <v/>
      </c>
      <c r="BF6" s="192" t="str">
        <f>IF(Birimler!G6="","",Birimler!G6)</f>
        <v/>
      </c>
    </row>
    <row r="7" spans="1:58" ht="15" customHeight="1">
      <c r="A7" s="457" t="s">
        <v>24</v>
      </c>
      <c r="B7" s="458"/>
      <c r="C7" s="458"/>
      <c r="D7" s="458"/>
      <c r="E7" s="515" t="s">
        <v>264</v>
      </c>
      <c r="F7" s="516"/>
      <c r="G7" s="516"/>
      <c r="H7" s="516"/>
      <c r="I7" s="516"/>
      <c r="J7" s="516"/>
      <c r="K7" s="516"/>
      <c r="L7" s="517"/>
      <c r="M7" s="457" t="s">
        <v>126</v>
      </c>
      <c r="N7" s="458"/>
      <c r="O7" s="458"/>
      <c r="P7" s="458"/>
      <c r="Q7" s="458"/>
      <c r="R7" s="425" t="s">
        <v>128</v>
      </c>
      <c r="S7" s="425"/>
      <c r="T7" s="425"/>
      <c r="U7" s="425"/>
      <c r="V7" s="425"/>
      <c r="W7" s="425"/>
      <c r="X7" s="425"/>
      <c r="Y7" s="426"/>
      <c r="BA7" s="192" t="str">
        <f>IF(Birimler!B7="","",Birimler!B7)</f>
        <v>İKTİSADİ VE İDARİ BİL. FAKÜLTESİ</v>
      </c>
      <c r="BB7" s="192" t="str">
        <f>IF(Birimler!C7="","",Birimler!C7)</f>
        <v>İ.İ.B.F.</v>
      </c>
      <c r="BC7" s="192" t="str">
        <f>IF(Birimler!D7="","",Birimler!D7)</f>
        <v>Prof. Dr. Üstün ÖZEN</v>
      </c>
      <c r="BD7" s="192" t="str">
        <f>IF(Birimler!E7="","",Birimler!E7)</f>
        <v>Prof. Dr. M. Suphi ORHAN</v>
      </c>
      <c r="BE7" s="192" t="str">
        <f>IF(Birimler!F7="","",Birimler!F7)</f>
        <v>Dekan</v>
      </c>
      <c r="BF7" s="192" t="str">
        <f>IF(Birimler!G7="","",Birimler!G7)</f>
        <v/>
      </c>
    </row>
    <row r="8" spans="1:58" ht="15" customHeight="1">
      <c r="A8" s="457" t="s">
        <v>21</v>
      </c>
      <c r="B8" s="458"/>
      <c r="C8" s="458"/>
      <c r="D8" s="458"/>
      <c r="E8" s="515"/>
      <c r="F8" s="516"/>
      <c r="G8" s="516"/>
      <c r="H8" s="516"/>
      <c r="I8" s="516"/>
      <c r="J8" s="516"/>
      <c r="K8" s="516"/>
      <c r="L8" s="517"/>
      <c r="M8" s="457" t="s">
        <v>89</v>
      </c>
      <c r="N8" s="458"/>
      <c r="O8" s="458"/>
      <c r="P8" s="458"/>
      <c r="Q8" s="458"/>
      <c r="R8" s="425">
        <v>10</v>
      </c>
      <c r="S8" s="425"/>
      <c r="T8" s="425"/>
      <c r="U8" s="425"/>
      <c r="V8" s="425"/>
      <c r="W8" s="425"/>
      <c r="X8" s="425"/>
      <c r="Y8" s="426"/>
      <c r="BA8" s="192" t="str">
        <f>IF(Birimler!B8="","",Birimler!B8)</f>
        <v>FEN FAKÜLTESİ</v>
      </c>
      <c r="BB8" s="192" t="str">
        <f>IF(Birimler!C8="","",Birimler!C8)</f>
        <v>FEN FAK.</v>
      </c>
      <c r="BC8" s="192" t="str">
        <f>IF(Birimler!D8="","",Birimler!D8)</f>
        <v>Prof. Dr. Hüseyin AYDIN</v>
      </c>
      <c r="BD8" s="192" t="str">
        <f>IF(Birimler!E8="","",Birimler!E8)</f>
        <v/>
      </c>
      <c r="BE8" s="192" t="str">
        <f>IF(Birimler!F8="","",Birimler!F8)</f>
        <v/>
      </c>
      <c r="BF8" s="192" t="str">
        <f>IF(Birimler!G8="","",Birimler!G8)</f>
        <v/>
      </c>
    </row>
    <row r="9" spans="1:58" ht="15" customHeight="1" thickBot="1">
      <c r="A9" s="459" t="s">
        <v>88</v>
      </c>
      <c r="B9" s="460"/>
      <c r="C9" s="460"/>
      <c r="D9" s="460"/>
      <c r="E9" s="518">
        <v>1111</v>
      </c>
      <c r="F9" s="519"/>
      <c r="G9" s="519"/>
      <c r="H9" s="519"/>
      <c r="I9" s="519"/>
      <c r="J9" s="519"/>
      <c r="K9" s="519"/>
      <c r="L9" s="520"/>
      <c r="M9" s="459" t="s">
        <v>27</v>
      </c>
      <c r="N9" s="460"/>
      <c r="O9" s="460"/>
      <c r="P9" s="460"/>
      <c r="Q9" s="460"/>
      <c r="R9" s="427"/>
      <c r="S9" s="427"/>
      <c r="T9" s="427"/>
      <c r="U9" s="427"/>
      <c r="V9" s="427"/>
      <c r="W9" s="427"/>
      <c r="X9" s="427"/>
      <c r="Y9" s="428"/>
      <c r="BA9" s="192" t="str">
        <f>IF(Birimler!B9="","",Birimler!B9)</f>
        <v>ZİRAAT FAKÜLTESİ</v>
      </c>
      <c r="BB9" s="192" t="str">
        <f>IF(Birimler!C9="","",Birimler!C9)</f>
        <v/>
      </c>
      <c r="BC9" s="192" t="str">
        <f>IF(Birimler!D9="","",Birimler!D9)</f>
        <v/>
      </c>
      <c r="BD9" s="192" t="str">
        <f>IF(Birimler!E9="","",Birimler!E9)</f>
        <v/>
      </c>
      <c r="BE9" s="192" t="str">
        <f>IF(Birimler!F9="","",Birimler!F9)</f>
        <v/>
      </c>
      <c r="BF9" s="192" t="str">
        <f>IF(Birimler!G9="","",Birimler!G9)</f>
        <v/>
      </c>
    </row>
    <row r="10" spans="1:58" ht="15" customHeight="1" thickBot="1">
      <c r="A10" s="49"/>
      <c r="B10" s="64"/>
      <c r="C10" s="64"/>
      <c r="D10" s="64"/>
      <c r="E10" s="64"/>
      <c r="F10" s="64"/>
      <c r="G10" s="64"/>
      <c r="H10" s="64"/>
      <c r="I10" s="64"/>
      <c r="J10" s="64"/>
      <c r="K10" s="64"/>
      <c r="L10" s="64"/>
      <c r="M10" s="64"/>
      <c r="N10" s="64"/>
      <c r="O10" s="64"/>
      <c r="P10" s="64"/>
      <c r="Q10" s="64"/>
      <c r="R10" s="64"/>
      <c r="S10" s="64"/>
      <c r="T10" s="64"/>
      <c r="U10" s="64"/>
      <c r="V10" s="64"/>
      <c r="W10" s="64"/>
      <c r="X10" s="64"/>
      <c r="Y10" s="64"/>
      <c r="Z10" s="9"/>
      <c r="AA10" s="9"/>
      <c r="AB10" s="9"/>
      <c r="AC10" s="45" t="s">
        <v>127</v>
      </c>
      <c r="AD10" s="44"/>
      <c r="AE10" s="44"/>
      <c r="AF10" s="44"/>
      <c r="AG10" s="44"/>
      <c r="AH10" s="44"/>
      <c r="AI10" s="44"/>
      <c r="AJ10" s="44"/>
      <c r="AK10" s="44"/>
      <c r="AL10" s="24"/>
      <c r="BA10" s="192" t="str">
        <f>IF(Birimler!B10="","",Birimler!B10)</f>
        <v>MÜHENDİSLİK FAKÜLTESİ</v>
      </c>
      <c r="BB10" s="192" t="str">
        <f>IF(Birimler!C10="","",Birimler!C10)</f>
        <v>MÜH. FAK.</v>
      </c>
      <c r="BC10" s="192" t="str">
        <f>IF(Birimler!D10="","",Birimler!D10)</f>
        <v>Prof. Dr. Hamit AKBULUT</v>
      </c>
      <c r="BD10" s="192" t="str">
        <f>IF(Birimler!E10="","",Birimler!E10)</f>
        <v>Doç. Dr. Erdem KOCADAĞİSTAN</v>
      </c>
      <c r="BE10" s="192" t="str">
        <f>IF(Birimler!F10="","",Birimler!F10)</f>
        <v>Dekan Yrd.</v>
      </c>
      <c r="BF10" s="192" t="str">
        <f>IF(Birimler!G10="","",Birimler!G10)</f>
        <v/>
      </c>
    </row>
    <row r="11" spans="1:58" ht="15" customHeight="1">
      <c r="A11" s="432" t="s">
        <v>157</v>
      </c>
      <c r="B11" s="433"/>
      <c r="C11" s="433"/>
      <c r="D11" s="433"/>
      <c r="E11" s="433"/>
      <c r="F11" s="433"/>
      <c r="G11" s="433"/>
      <c r="H11" s="433"/>
      <c r="I11" s="433"/>
      <c r="J11" s="433"/>
      <c r="K11" s="433"/>
      <c r="L11" s="433"/>
      <c r="M11" s="433"/>
      <c r="N11" s="433"/>
      <c r="O11" s="433"/>
      <c r="P11" s="433"/>
      <c r="Q11" s="433"/>
      <c r="R11" s="433"/>
      <c r="S11" s="433"/>
      <c r="T11" s="433" t="s">
        <v>158</v>
      </c>
      <c r="U11" s="433"/>
      <c r="V11" s="433"/>
      <c r="W11" s="479"/>
      <c r="X11" s="65"/>
      <c r="Y11" s="49"/>
      <c r="AC11" s="45" t="s">
        <v>128</v>
      </c>
      <c r="AD11" s="44"/>
      <c r="AE11" s="44"/>
      <c r="AF11" s="44"/>
      <c r="AG11" s="44"/>
      <c r="AH11" s="44"/>
      <c r="AI11" s="44"/>
      <c r="AJ11" s="44"/>
      <c r="AK11" s="44"/>
      <c r="BA11" s="192" t="str">
        <f>IF(Birimler!B11="","",Birimler!B11)</f>
        <v/>
      </c>
      <c r="BB11" s="192" t="str">
        <f>IF(Birimler!C11="","",Birimler!C11)</f>
        <v/>
      </c>
      <c r="BC11" s="192" t="str">
        <f>IF(Birimler!D11="","",Birimler!D11)</f>
        <v/>
      </c>
      <c r="BD11" s="192" t="str">
        <f>IF(Birimler!E11="","",Birimler!E11)</f>
        <v/>
      </c>
      <c r="BE11" s="192" t="str">
        <f>IF(Birimler!F11="","",Birimler!F11)</f>
        <v/>
      </c>
      <c r="BF11" s="192" t="str">
        <f>IF(Birimler!G11="","",Birimler!G11)</f>
        <v/>
      </c>
    </row>
    <row r="12" spans="1:58" ht="15" customHeight="1">
      <c r="A12" s="66" t="s">
        <v>181</v>
      </c>
      <c r="B12" s="67" t="s">
        <v>52</v>
      </c>
      <c r="C12" s="451" t="s">
        <v>13</v>
      </c>
      <c r="D12" s="451"/>
      <c r="E12" s="451"/>
      <c r="F12" s="451"/>
      <c r="G12" s="451"/>
      <c r="H12" s="451"/>
      <c r="I12" s="451"/>
      <c r="J12" s="451"/>
      <c r="K12" s="451"/>
      <c r="L12" s="451"/>
      <c r="M12" s="451" t="s">
        <v>90</v>
      </c>
      <c r="N12" s="451"/>
      <c r="O12" s="451"/>
      <c r="P12" s="451"/>
      <c r="Q12" s="451"/>
      <c r="R12" s="451"/>
      <c r="S12" s="451"/>
      <c r="T12" s="451" t="s">
        <v>155</v>
      </c>
      <c r="U12" s="452"/>
      <c r="V12" s="451" t="s">
        <v>156</v>
      </c>
      <c r="W12" s="521"/>
      <c r="X12" s="65"/>
      <c r="Y12" s="49"/>
      <c r="Z12" s="5"/>
      <c r="AA12" s="5"/>
      <c r="AB12" s="5"/>
      <c r="AC12" s="46" t="s">
        <v>159</v>
      </c>
      <c r="AD12" s="44"/>
      <c r="AE12" s="44"/>
      <c r="AF12" s="44"/>
      <c r="AG12" s="44"/>
      <c r="AH12" s="44"/>
      <c r="AI12" s="44"/>
      <c r="AJ12" s="44"/>
      <c r="AK12" s="44"/>
      <c r="BA12" s="192" t="str">
        <f>IF(Birimler!B12="","",Birimler!B12)</f>
        <v/>
      </c>
      <c r="BB12" s="192" t="str">
        <f>IF(Birimler!C12="","",Birimler!C12)</f>
        <v/>
      </c>
      <c r="BC12" s="192" t="str">
        <f>IF(Birimler!D12="","",Birimler!D12)</f>
        <v/>
      </c>
      <c r="BD12" s="192" t="str">
        <f>IF(Birimler!E12="","",Birimler!E12)</f>
        <v/>
      </c>
      <c r="BE12" s="192" t="str">
        <f>IF(Birimler!F12="","",Birimler!F12)</f>
        <v/>
      </c>
      <c r="BF12" s="192" t="str">
        <f>IF(Birimler!G12="","",Birimler!G12)</f>
        <v/>
      </c>
    </row>
    <row r="13" spans="1:58" ht="15" customHeight="1">
      <c r="A13" s="450" t="s">
        <v>91</v>
      </c>
      <c r="B13" s="451"/>
      <c r="C13" s="451"/>
      <c r="D13" s="451"/>
      <c r="E13" s="451"/>
      <c r="F13" s="451"/>
      <c r="G13" s="451"/>
      <c r="H13" s="451"/>
      <c r="I13" s="451"/>
      <c r="J13" s="451"/>
      <c r="K13" s="451"/>
      <c r="L13" s="451"/>
      <c r="M13" s="451"/>
      <c r="N13" s="451"/>
      <c r="O13" s="451"/>
      <c r="P13" s="451"/>
      <c r="Q13" s="451"/>
      <c r="R13" s="451"/>
      <c r="S13" s="451"/>
      <c r="T13" s="451"/>
      <c r="U13" s="451"/>
      <c r="V13" s="451"/>
      <c r="W13" s="476"/>
      <c r="X13" s="65"/>
      <c r="Y13" s="49"/>
      <c r="Z13" s="5"/>
      <c r="AA13" s="5"/>
      <c r="AB13" s="5"/>
      <c r="AF13" s="22"/>
      <c r="BA13" s="192" t="str">
        <f>IF(Birimler!B13="","",Birimler!B13)</f>
        <v/>
      </c>
      <c r="BB13" s="192" t="str">
        <f>IF(Birimler!C13="","",Birimler!C13)</f>
        <v/>
      </c>
      <c r="BC13" s="192" t="str">
        <f>IF(Birimler!D13="","",Birimler!D13)</f>
        <v/>
      </c>
      <c r="BD13" s="192" t="str">
        <f>IF(Birimler!E13="","",Birimler!E13)</f>
        <v/>
      </c>
      <c r="BE13" s="192" t="str">
        <f>IF(Birimler!F13="","",Birimler!F13)</f>
        <v/>
      </c>
      <c r="BF13" s="192" t="str">
        <f>IF(Birimler!G13="","",Birimler!G13)</f>
        <v/>
      </c>
    </row>
    <row r="14" spans="1:58" ht="15" customHeight="1">
      <c r="A14" s="68" t="s">
        <v>160</v>
      </c>
      <c r="B14" s="69"/>
      <c r="C14" s="430" t="s">
        <v>260</v>
      </c>
      <c r="D14" s="430"/>
      <c r="E14" s="430"/>
      <c r="F14" s="430"/>
      <c r="G14" s="430"/>
      <c r="H14" s="430"/>
      <c r="I14" s="430"/>
      <c r="J14" s="430"/>
      <c r="K14" s="430"/>
      <c r="L14" s="430"/>
      <c r="M14" s="431" t="s">
        <v>50</v>
      </c>
      <c r="N14" s="431"/>
      <c r="O14" s="431"/>
      <c r="P14" s="431"/>
      <c r="Q14" s="431"/>
      <c r="R14" s="431"/>
      <c r="S14" s="431"/>
      <c r="T14" s="429">
        <v>5</v>
      </c>
      <c r="U14" s="429"/>
      <c r="V14" s="429"/>
      <c r="W14" s="429"/>
      <c r="X14" s="70"/>
      <c r="Y14" s="70"/>
      <c r="Z14" s="50"/>
      <c r="AA14" s="50"/>
      <c r="AB14" s="50"/>
      <c r="AF14" s="3">
        <f t="shared" ref="AF14:AF28" si="0">COUNTIF(F$43:F$51,$A14)+COUNTIF(H$43:H$51,$A14)+COUNTIF(J$43:J$51,$A14)+COUNTIF(L$43:L$51,$A14)+COUNTIF(N$43:N$51,$A14)+COUNTIF(P$43:P$57,$A14)+COUNTIF(T$43:T$57,$A14)</f>
        <v>5</v>
      </c>
      <c r="AG14" s="3">
        <f>COUNTIF(G$43:G$51,$A14)+COUNTIF(I$43:I$51,$A14)+COUNTIF(K$43:K$51,$A14)+COUNTIF(M$43:M$51,$A14)+COUNTIF(O$43:O$51,$A14)+COUNTIF(Q$43:Q$57,$A14)+COUNTIF(U$43:U$57,$A14)</f>
        <v>0</v>
      </c>
      <c r="BA14" s="192" t="str">
        <f>IF(Birimler!B14="","",Birimler!B14)</f>
        <v/>
      </c>
      <c r="BB14" s="192" t="str">
        <f>IF(Birimler!C14="","",Birimler!C14)</f>
        <v/>
      </c>
      <c r="BC14" s="192" t="str">
        <f>IF(Birimler!D14="","",Birimler!D14)</f>
        <v/>
      </c>
      <c r="BD14" s="192" t="str">
        <f>IF(Birimler!E14="","",Birimler!E14)</f>
        <v/>
      </c>
      <c r="BE14" s="192" t="str">
        <f>IF(Birimler!F14="","",Birimler!F14)</f>
        <v/>
      </c>
      <c r="BF14" s="192" t="str">
        <f>IF(Birimler!G14="","",Birimler!G14)</f>
        <v/>
      </c>
    </row>
    <row r="15" spans="1:58" ht="15" customHeight="1">
      <c r="A15" s="68" t="s">
        <v>161</v>
      </c>
      <c r="B15" s="69"/>
      <c r="C15" s="430" t="s">
        <v>261</v>
      </c>
      <c r="D15" s="430"/>
      <c r="E15" s="430"/>
      <c r="F15" s="430"/>
      <c r="G15" s="430"/>
      <c r="H15" s="430"/>
      <c r="I15" s="430"/>
      <c r="J15" s="430"/>
      <c r="K15" s="430"/>
      <c r="L15" s="430"/>
      <c r="M15" s="431" t="s">
        <v>50</v>
      </c>
      <c r="N15" s="431"/>
      <c r="O15" s="431"/>
      <c r="P15" s="431"/>
      <c r="Q15" s="431"/>
      <c r="R15" s="431"/>
      <c r="S15" s="431"/>
      <c r="T15" s="429"/>
      <c r="U15" s="429"/>
      <c r="V15" s="429">
        <v>5</v>
      </c>
      <c r="W15" s="429"/>
      <c r="X15" s="70"/>
      <c r="Y15" s="70"/>
      <c r="Z15" s="50"/>
      <c r="AA15" s="50"/>
      <c r="AB15" s="5"/>
      <c r="AF15" s="3">
        <f t="shared" si="0"/>
        <v>0</v>
      </c>
      <c r="AG15" s="3">
        <f t="shared" ref="AG15:AG28" si="1">COUNTIF(G$43:G$51,$A15)+COUNTIF(I$43:I$51,$A15)+COUNTIF(K$43:K$51,$A15)+COUNTIF(M$43:M$51,$A15)+COUNTIF(O$43:O$51,$A15)+COUNTIF(Q$43:Q$57,$A15)+COUNTIF(U$43:U$57,$A15)</f>
        <v>5</v>
      </c>
      <c r="BA15" s="192" t="str">
        <f>IF(Birimler!B15="","",Birimler!B15)</f>
        <v/>
      </c>
      <c r="BB15" s="192" t="str">
        <f>IF(Birimler!C15="","",Birimler!C15)</f>
        <v/>
      </c>
      <c r="BC15" s="192" t="str">
        <f>IF(Birimler!D15="","",Birimler!D15)</f>
        <v/>
      </c>
      <c r="BD15" s="192" t="str">
        <f>IF(Birimler!E15="","",Birimler!E15)</f>
        <v/>
      </c>
      <c r="BE15" s="192" t="str">
        <f>IF(Birimler!F15="","",Birimler!F15)</f>
        <v/>
      </c>
      <c r="BF15" s="192" t="str">
        <f>IF(Birimler!G15="","",Birimler!G15)</f>
        <v/>
      </c>
    </row>
    <row r="16" spans="1:58" ht="15" customHeight="1">
      <c r="A16" s="68" t="s">
        <v>3</v>
      </c>
      <c r="B16" s="69"/>
      <c r="C16" s="430" t="s">
        <v>265</v>
      </c>
      <c r="D16" s="430"/>
      <c r="E16" s="430"/>
      <c r="F16" s="430"/>
      <c r="G16" s="430"/>
      <c r="H16" s="430"/>
      <c r="I16" s="430"/>
      <c r="J16" s="430"/>
      <c r="K16" s="430"/>
      <c r="L16" s="430"/>
      <c r="M16" s="431" t="s">
        <v>65</v>
      </c>
      <c r="N16" s="431"/>
      <c r="O16" s="431"/>
      <c r="P16" s="431"/>
      <c r="Q16" s="431"/>
      <c r="R16" s="431"/>
      <c r="S16" s="431"/>
      <c r="T16" s="429">
        <v>3</v>
      </c>
      <c r="U16" s="429"/>
      <c r="V16" s="429"/>
      <c r="W16" s="429"/>
      <c r="X16" s="70"/>
      <c r="Y16" s="70"/>
      <c r="Z16" s="50"/>
      <c r="AA16" s="50"/>
      <c r="AB16" s="50"/>
      <c r="AF16" s="3">
        <f t="shared" si="0"/>
        <v>3</v>
      </c>
      <c r="AG16" s="3">
        <f t="shared" si="1"/>
        <v>0</v>
      </c>
      <c r="BA16" s="192" t="str">
        <f>IF(Birimler!B16="","",Birimler!B16)</f>
        <v/>
      </c>
      <c r="BB16" s="192" t="str">
        <f>IF(Birimler!C16="","",Birimler!C16)</f>
        <v/>
      </c>
      <c r="BC16" s="192" t="str">
        <f>IF(Birimler!D16="","",Birimler!D16)</f>
        <v/>
      </c>
      <c r="BD16" s="192" t="str">
        <f>IF(Birimler!E16="","",Birimler!E16)</f>
        <v/>
      </c>
      <c r="BE16" s="192" t="str">
        <f>IF(Birimler!F16="","",Birimler!F16)</f>
        <v/>
      </c>
      <c r="BF16" s="192" t="str">
        <f>IF(Birimler!G16="","",Birimler!G16)</f>
        <v/>
      </c>
    </row>
    <row r="17" spans="1:58" ht="15" customHeight="1">
      <c r="A17" s="68" t="s">
        <v>154</v>
      </c>
      <c r="B17" s="69"/>
      <c r="C17" s="430"/>
      <c r="D17" s="430"/>
      <c r="E17" s="430"/>
      <c r="F17" s="430"/>
      <c r="G17" s="430"/>
      <c r="H17" s="430"/>
      <c r="I17" s="430"/>
      <c r="J17" s="430"/>
      <c r="K17" s="430"/>
      <c r="L17" s="430"/>
      <c r="M17" s="431"/>
      <c r="N17" s="431"/>
      <c r="O17" s="431"/>
      <c r="P17" s="431"/>
      <c r="Q17" s="431"/>
      <c r="R17" s="431"/>
      <c r="S17" s="431"/>
      <c r="T17" s="429"/>
      <c r="U17" s="429"/>
      <c r="V17" s="429"/>
      <c r="W17" s="429"/>
      <c r="X17" s="70"/>
      <c r="Y17" s="70"/>
      <c r="Z17" s="50"/>
      <c r="AA17" s="50"/>
      <c r="AB17" s="5"/>
      <c r="AF17" s="3">
        <f t="shared" si="0"/>
        <v>0</v>
      </c>
      <c r="AG17" s="3">
        <f t="shared" si="1"/>
        <v>0</v>
      </c>
      <c r="BA17" s="192" t="str">
        <f>IF(Birimler!B17="","",Birimler!B17)</f>
        <v/>
      </c>
      <c r="BB17" s="192" t="str">
        <f>IF(Birimler!C17="","",Birimler!C17)</f>
        <v/>
      </c>
      <c r="BC17" s="192" t="str">
        <f>IF(Birimler!D17="","",Birimler!D17)</f>
        <v/>
      </c>
      <c r="BD17" s="192" t="str">
        <f>IF(Birimler!E17="","",Birimler!E17)</f>
        <v/>
      </c>
      <c r="BE17" s="192" t="str">
        <f>IF(Birimler!F17="","",Birimler!F17)</f>
        <v/>
      </c>
      <c r="BF17" s="192" t="str">
        <f>IF(Birimler!G17="","",Birimler!G17)</f>
        <v/>
      </c>
    </row>
    <row r="18" spans="1:58" ht="15" customHeight="1">
      <c r="A18" s="68" t="s">
        <v>162</v>
      </c>
      <c r="B18" s="69"/>
      <c r="C18" s="430"/>
      <c r="D18" s="430"/>
      <c r="E18" s="430"/>
      <c r="F18" s="430"/>
      <c r="G18" s="430"/>
      <c r="H18" s="430"/>
      <c r="I18" s="430"/>
      <c r="J18" s="430"/>
      <c r="K18" s="430"/>
      <c r="L18" s="430"/>
      <c r="M18" s="431"/>
      <c r="N18" s="431"/>
      <c r="O18" s="431"/>
      <c r="P18" s="431"/>
      <c r="Q18" s="431"/>
      <c r="R18" s="431"/>
      <c r="S18" s="431"/>
      <c r="T18" s="429"/>
      <c r="U18" s="429"/>
      <c r="V18" s="429"/>
      <c r="W18" s="429"/>
      <c r="X18" s="70"/>
      <c r="Y18" s="70"/>
      <c r="Z18" s="50"/>
      <c r="AA18" s="50"/>
      <c r="AB18" s="50"/>
      <c r="AF18" s="3">
        <f t="shared" si="0"/>
        <v>0</v>
      </c>
      <c r="AG18" s="3">
        <f t="shared" si="1"/>
        <v>0</v>
      </c>
      <c r="BA18" s="192" t="str">
        <f>IF(Birimler!B18="","",Birimler!B18)</f>
        <v>BEDEN EĞT. VE SPOR Y.OKULU</v>
      </c>
      <c r="BB18" s="192" t="str">
        <f>IF(Birimler!C18="","",Birimler!C18)</f>
        <v/>
      </c>
      <c r="BC18" s="192" t="str">
        <f>IF(Birimler!D18="","",Birimler!D18)</f>
        <v/>
      </c>
      <c r="BD18" s="192" t="str">
        <f>IF(Birimler!E18="","",Birimler!E18)</f>
        <v/>
      </c>
      <c r="BE18" s="192" t="str">
        <f>IF(Birimler!F18="","",Birimler!F18)</f>
        <v/>
      </c>
      <c r="BF18" s="192" t="str">
        <f>IF(Birimler!G18="","",Birimler!G18)</f>
        <v/>
      </c>
    </row>
    <row r="19" spans="1:58" ht="15" customHeight="1">
      <c r="A19" s="68" t="s">
        <v>163</v>
      </c>
      <c r="B19" s="69"/>
      <c r="C19" s="430"/>
      <c r="D19" s="430"/>
      <c r="E19" s="430"/>
      <c r="F19" s="430"/>
      <c r="G19" s="430"/>
      <c r="H19" s="430"/>
      <c r="I19" s="430"/>
      <c r="J19" s="430"/>
      <c r="K19" s="430"/>
      <c r="L19" s="430"/>
      <c r="M19" s="431"/>
      <c r="N19" s="431"/>
      <c r="O19" s="431"/>
      <c r="P19" s="431"/>
      <c r="Q19" s="431"/>
      <c r="R19" s="431"/>
      <c r="S19" s="431"/>
      <c r="T19" s="429"/>
      <c r="U19" s="429"/>
      <c r="V19" s="429"/>
      <c r="W19" s="429"/>
      <c r="X19" s="70"/>
      <c r="Y19" s="70"/>
      <c r="Z19" s="50"/>
      <c r="AA19" s="50"/>
      <c r="AB19" s="5"/>
      <c r="AF19" s="3">
        <f t="shared" si="0"/>
        <v>0</v>
      </c>
      <c r="AG19" s="3">
        <f t="shared" si="1"/>
        <v>0</v>
      </c>
      <c r="BA19" s="192" t="str">
        <f>IF(Birimler!B19="","",Birimler!B19)</f>
        <v>ERZURUM MESLEK Y.OKULU</v>
      </c>
      <c r="BB19" s="192" t="str">
        <f>IF(Birimler!C19="","",Birimler!C19)</f>
        <v>ERZ. MYO</v>
      </c>
      <c r="BC19" s="192" t="str">
        <f>IF(Birimler!D19="","",Birimler!D19)</f>
        <v>Yrd. Doç. Dr. Muammer ZIRZAKIRAN</v>
      </c>
      <c r="BD19" s="192" t="str">
        <f>IF(Birimler!E19="","",Birimler!E19)</f>
        <v>Prof. Dr. Y. Nuri ŞAHİN</v>
      </c>
      <c r="BE19" s="192" t="str">
        <f>IF(Birimler!F19="","",Birimler!F19)</f>
        <v>Y. Okul Müdürü</v>
      </c>
      <c r="BF19" s="192" t="str">
        <f>IF(Birimler!G19="","",Birimler!G19)</f>
        <v/>
      </c>
    </row>
    <row r="20" spans="1:58" ht="15" customHeight="1">
      <c r="A20" s="68" t="s">
        <v>164</v>
      </c>
      <c r="B20" s="69"/>
      <c r="C20" s="430"/>
      <c r="D20" s="430"/>
      <c r="E20" s="430"/>
      <c r="F20" s="430"/>
      <c r="G20" s="430"/>
      <c r="H20" s="430"/>
      <c r="I20" s="430"/>
      <c r="J20" s="430"/>
      <c r="K20" s="430"/>
      <c r="L20" s="430"/>
      <c r="M20" s="431"/>
      <c r="N20" s="431"/>
      <c r="O20" s="431"/>
      <c r="P20" s="431"/>
      <c r="Q20" s="431"/>
      <c r="R20" s="431"/>
      <c r="S20" s="431"/>
      <c r="T20" s="429"/>
      <c r="U20" s="429"/>
      <c r="V20" s="429"/>
      <c r="W20" s="429"/>
      <c r="X20" s="70"/>
      <c r="Y20" s="70"/>
      <c r="Z20" s="50"/>
      <c r="AA20" s="50"/>
      <c r="AB20" s="50"/>
      <c r="AF20" s="3">
        <f t="shared" si="0"/>
        <v>0</v>
      </c>
      <c r="AG20" s="3">
        <f t="shared" si="1"/>
        <v>0</v>
      </c>
      <c r="BA20" s="192" t="str">
        <f>IF(Birimler!B20="","",Birimler!B20)</f>
        <v>İSPİR HAMZA POLAT M. Y.OKULU</v>
      </c>
      <c r="BB20" s="192" t="str">
        <f>IF(Birimler!C20="","",Birimler!C20)</f>
        <v/>
      </c>
      <c r="BC20" s="192" t="str">
        <f>IF(Birimler!D20="","",Birimler!D20)</f>
        <v/>
      </c>
      <c r="BD20" s="192" t="str">
        <f>IF(Birimler!E20="","",Birimler!E20)</f>
        <v/>
      </c>
      <c r="BE20" s="192" t="str">
        <f>IF(Birimler!F20="","",Birimler!F20)</f>
        <v/>
      </c>
      <c r="BF20" s="192" t="str">
        <f>IF(Birimler!G20="","",Birimler!G20)</f>
        <v/>
      </c>
    </row>
    <row r="21" spans="1:58" ht="15" customHeight="1">
      <c r="A21" s="68" t="s">
        <v>58</v>
      </c>
      <c r="B21" s="69"/>
      <c r="C21" s="430"/>
      <c r="D21" s="430"/>
      <c r="E21" s="430"/>
      <c r="F21" s="430"/>
      <c r="G21" s="430"/>
      <c r="H21" s="430"/>
      <c r="I21" s="430"/>
      <c r="J21" s="430"/>
      <c r="K21" s="430"/>
      <c r="L21" s="430"/>
      <c r="M21" s="431"/>
      <c r="N21" s="431"/>
      <c r="O21" s="431"/>
      <c r="P21" s="431"/>
      <c r="Q21" s="431"/>
      <c r="R21" s="431"/>
      <c r="S21" s="431"/>
      <c r="T21" s="429"/>
      <c r="U21" s="429"/>
      <c r="V21" s="429"/>
      <c r="W21" s="429"/>
      <c r="X21" s="70"/>
      <c r="Y21" s="70"/>
      <c r="Z21" s="50"/>
      <c r="AA21" s="50"/>
      <c r="AB21" s="5"/>
      <c r="AF21" s="3">
        <f t="shared" si="0"/>
        <v>0</v>
      </c>
      <c r="AG21" s="3">
        <f t="shared" si="1"/>
        <v>0</v>
      </c>
      <c r="BA21" s="192" t="str">
        <f>IF(Birimler!B21="","",Birimler!B21)</f>
        <v>SAĞLIK HİZMETLERİ M. Y. OKULU</v>
      </c>
      <c r="BB21" s="192" t="str">
        <f>IF(Birimler!C21="","",Birimler!C21)</f>
        <v/>
      </c>
      <c r="BC21" s="192" t="str">
        <f>IF(Birimler!D21="","",Birimler!D21)</f>
        <v/>
      </c>
      <c r="BD21" s="192" t="str">
        <f>IF(Birimler!E21="","",Birimler!E21)</f>
        <v/>
      </c>
      <c r="BE21" s="192" t="str">
        <f>IF(Birimler!F21="","",Birimler!F21)</f>
        <v/>
      </c>
      <c r="BF21" s="192" t="str">
        <f>IF(Birimler!G21="","",Birimler!G21)</f>
        <v/>
      </c>
    </row>
    <row r="22" spans="1:58" ht="15" customHeight="1">
      <c r="A22" s="68" t="s">
        <v>92</v>
      </c>
      <c r="B22" s="69"/>
      <c r="C22" s="430"/>
      <c r="D22" s="430"/>
      <c r="E22" s="430"/>
      <c r="F22" s="430"/>
      <c r="G22" s="430"/>
      <c r="H22" s="430"/>
      <c r="I22" s="430"/>
      <c r="J22" s="430"/>
      <c r="K22" s="430"/>
      <c r="L22" s="430"/>
      <c r="M22" s="431"/>
      <c r="N22" s="431"/>
      <c r="O22" s="431"/>
      <c r="P22" s="431"/>
      <c r="Q22" s="431"/>
      <c r="R22" s="431"/>
      <c r="S22" s="431"/>
      <c r="T22" s="429"/>
      <c r="U22" s="429"/>
      <c r="V22" s="429"/>
      <c r="W22" s="429"/>
      <c r="X22" s="70"/>
      <c r="Y22" s="70"/>
      <c r="Z22" s="50"/>
      <c r="AA22" s="50"/>
      <c r="AB22" s="50"/>
      <c r="AF22" s="3">
        <f t="shared" si="0"/>
        <v>0</v>
      </c>
      <c r="AG22" s="3">
        <f t="shared" si="1"/>
        <v>0</v>
      </c>
      <c r="BA22" s="192" t="str">
        <f>IF(Birimler!B22="","",Birimler!B22)</f>
        <v>OLTU MESLEK Y.OKULU</v>
      </c>
      <c r="BB22" s="192" t="str">
        <f>IF(Birimler!C22="","",Birimler!C22)</f>
        <v/>
      </c>
      <c r="BC22" s="192" t="str">
        <f>IF(Birimler!D22="","",Birimler!D22)</f>
        <v/>
      </c>
      <c r="BD22" s="192" t="str">
        <f>IF(Birimler!E22="","",Birimler!E22)</f>
        <v/>
      </c>
      <c r="BE22" s="192" t="str">
        <f>IF(Birimler!F22="","",Birimler!F22)</f>
        <v/>
      </c>
      <c r="BF22" s="192" t="str">
        <f>IF(Birimler!G22="","",Birimler!G22)</f>
        <v/>
      </c>
    </row>
    <row r="23" spans="1:58" ht="15" customHeight="1">
      <c r="A23" s="68" t="s">
        <v>165</v>
      </c>
      <c r="B23" s="69"/>
      <c r="C23" s="430"/>
      <c r="D23" s="430"/>
      <c r="E23" s="430"/>
      <c r="F23" s="430"/>
      <c r="G23" s="430"/>
      <c r="H23" s="430"/>
      <c r="I23" s="430"/>
      <c r="J23" s="430"/>
      <c r="K23" s="430"/>
      <c r="L23" s="430"/>
      <c r="M23" s="431"/>
      <c r="N23" s="431"/>
      <c r="O23" s="431"/>
      <c r="P23" s="431"/>
      <c r="Q23" s="431"/>
      <c r="R23" s="431"/>
      <c r="S23" s="431"/>
      <c r="T23" s="429"/>
      <c r="U23" s="429"/>
      <c r="V23" s="429"/>
      <c r="W23" s="429"/>
      <c r="X23" s="70"/>
      <c r="Y23" s="70"/>
      <c r="Z23" s="50"/>
      <c r="AA23" s="50"/>
      <c r="AB23" s="5"/>
      <c r="AF23" s="3">
        <f t="shared" si="0"/>
        <v>0</v>
      </c>
      <c r="AG23" s="3">
        <f t="shared" si="1"/>
        <v>0</v>
      </c>
      <c r="BA23" s="192" t="str">
        <f>IF(Birimler!B23="","",Birimler!B23)</f>
        <v/>
      </c>
      <c r="BB23" s="192" t="str">
        <f>IF(Birimler!C23="","",Birimler!C23)</f>
        <v/>
      </c>
      <c r="BC23" s="192" t="str">
        <f>IF(Birimler!D23="","",Birimler!D23)</f>
        <v/>
      </c>
      <c r="BD23" s="192" t="str">
        <f>IF(Birimler!E23="","",Birimler!E23)</f>
        <v/>
      </c>
      <c r="BE23" s="192" t="str">
        <f>IF(Birimler!F23="","",Birimler!F23)</f>
        <v/>
      </c>
      <c r="BF23" s="192" t="str">
        <f>IF(Birimler!G23="","",Birimler!G23)</f>
        <v/>
      </c>
    </row>
    <row r="24" spans="1:58" ht="15" customHeight="1">
      <c r="A24" s="68" t="s">
        <v>166</v>
      </c>
      <c r="B24" s="69"/>
      <c r="C24" s="430"/>
      <c r="D24" s="430"/>
      <c r="E24" s="430"/>
      <c r="F24" s="430"/>
      <c r="G24" s="430"/>
      <c r="H24" s="430"/>
      <c r="I24" s="430"/>
      <c r="J24" s="430"/>
      <c r="K24" s="430"/>
      <c r="L24" s="430"/>
      <c r="M24" s="431"/>
      <c r="N24" s="431"/>
      <c r="O24" s="431"/>
      <c r="P24" s="431"/>
      <c r="Q24" s="431"/>
      <c r="R24" s="431"/>
      <c r="S24" s="431"/>
      <c r="T24" s="429"/>
      <c r="U24" s="429"/>
      <c r="V24" s="429"/>
      <c r="W24" s="429"/>
      <c r="X24" s="70"/>
      <c r="Y24" s="70"/>
      <c r="Z24" s="50"/>
      <c r="AA24" s="50"/>
      <c r="AB24" s="50"/>
      <c r="AF24" s="3">
        <f t="shared" si="0"/>
        <v>0</v>
      </c>
      <c r="AG24" s="3">
        <f t="shared" si="1"/>
        <v>0</v>
      </c>
      <c r="BA24" s="192" t="str">
        <f>IF(Birimler!B24="","",Birimler!B24)</f>
        <v/>
      </c>
      <c r="BB24" s="192" t="str">
        <f>IF(Birimler!C24="","",Birimler!C24)</f>
        <v/>
      </c>
      <c r="BC24" s="192" t="str">
        <f>IF(Birimler!D24="","",Birimler!D24)</f>
        <v/>
      </c>
      <c r="BD24" s="192" t="str">
        <f>IF(Birimler!E24="","",Birimler!E24)</f>
        <v/>
      </c>
      <c r="BE24" s="192" t="str">
        <f>IF(Birimler!F24="","",Birimler!F24)</f>
        <v/>
      </c>
      <c r="BF24" s="192" t="str">
        <f>IF(Birimler!G24="","",Birimler!G24)</f>
        <v/>
      </c>
    </row>
    <row r="25" spans="1:58" ht="15" customHeight="1">
      <c r="A25" s="68" t="s">
        <v>167</v>
      </c>
      <c r="B25" s="69"/>
      <c r="C25" s="430"/>
      <c r="D25" s="430"/>
      <c r="E25" s="430"/>
      <c r="F25" s="430"/>
      <c r="G25" s="430"/>
      <c r="H25" s="430"/>
      <c r="I25" s="430"/>
      <c r="J25" s="430"/>
      <c r="K25" s="430"/>
      <c r="L25" s="430"/>
      <c r="M25" s="431"/>
      <c r="N25" s="431"/>
      <c r="O25" s="431"/>
      <c r="P25" s="431"/>
      <c r="Q25" s="431"/>
      <c r="R25" s="431"/>
      <c r="S25" s="431"/>
      <c r="T25" s="429"/>
      <c r="U25" s="429"/>
      <c r="V25" s="429"/>
      <c r="W25" s="429"/>
      <c r="X25" s="70"/>
      <c r="Y25" s="70"/>
      <c r="Z25" s="50"/>
      <c r="AA25" s="50"/>
      <c r="AB25" s="5"/>
      <c r="AF25" s="3">
        <f t="shared" si="0"/>
        <v>0</v>
      </c>
      <c r="AG25" s="3">
        <f t="shared" si="1"/>
        <v>0</v>
      </c>
      <c r="BA25" s="192" t="str">
        <f>IF(Birimler!B25="","",Birimler!B25)</f>
        <v/>
      </c>
      <c r="BB25" s="192" t="str">
        <f>IF(Birimler!C25="","",Birimler!C25)</f>
        <v/>
      </c>
      <c r="BC25" s="192" t="str">
        <f>IF(Birimler!D25="","",Birimler!D25)</f>
        <v/>
      </c>
      <c r="BD25" s="192" t="str">
        <f>IF(Birimler!E25="","",Birimler!E25)</f>
        <v/>
      </c>
      <c r="BE25" s="192" t="str">
        <f>IF(Birimler!F25="","",Birimler!F25)</f>
        <v/>
      </c>
      <c r="BF25" s="192" t="str">
        <f>IF(Birimler!G25="","",Birimler!G25)</f>
        <v/>
      </c>
    </row>
    <row r="26" spans="1:58" ht="15" customHeight="1">
      <c r="A26" s="68" t="s">
        <v>168</v>
      </c>
      <c r="B26" s="69"/>
      <c r="C26" s="430"/>
      <c r="D26" s="430"/>
      <c r="E26" s="430"/>
      <c r="F26" s="430"/>
      <c r="G26" s="430"/>
      <c r="H26" s="430"/>
      <c r="I26" s="430"/>
      <c r="J26" s="430"/>
      <c r="K26" s="430"/>
      <c r="L26" s="430"/>
      <c r="M26" s="431"/>
      <c r="N26" s="431"/>
      <c r="O26" s="431"/>
      <c r="P26" s="431"/>
      <c r="Q26" s="431"/>
      <c r="R26" s="431"/>
      <c r="S26" s="431"/>
      <c r="T26" s="429"/>
      <c r="U26" s="429"/>
      <c r="V26" s="429"/>
      <c r="W26" s="429"/>
      <c r="X26" s="70"/>
      <c r="Y26" s="70"/>
      <c r="Z26" s="50"/>
      <c r="AA26" s="50"/>
      <c r="AB26" s="50"/>
      <c r="AF26" s="3">
        <f t="shared" si="0"/>
        <v>0</v>
      </c>
      <c r="AG26" s="3">
        <f t="shared" si="1"/>
        <v>0</v>
      </c>
      <c r="BA26" s="192" t="str">
        <f>IF(Birimler!B26="","",Birimler!B26)</f>
        <v/>
      </c>
      <c r="BB26" s="192" t="str">
        <f>IF(Birimler!C26="","",Birimler!C26)</f>
        <v/>
      </c>
      <c r="BC26" s="192" t="str">
        <f>IF(Birimler!D26="","",Birimler!D26)</f>
        <v/>
      </c>
      <c r="BD26" s="192" t="str">
        <f>IF(Birimler!E26="","",Birimler!E26)</f>
        <v/>
      </c>
      <c r="BE26" s="192" t="str">
        <f>IF(Birimler!F26="","",Birimler!F26)</f>
        <v/>
      </c>
      <c r="BF26" s="192" t="str">
        <f>IF(Birimler!G26="","",Birimler!G26)</f>
        <v/>
      </c>
    </row>
    <row r="27" spans="1:58" ht="15" customHeight="1">
      <c r="A27" s="68" t="s">
        <v>169</v>
      </c>
      <c r="B27" s="69"/>
      <c r="C27" s="430"/>
      <c r="D27" s="430"/>
      <c r="E27" s="430"/>
      <c r="F27" s="430"/>
      <c r="G27" s="430"/>
      <c r="H27" s="430"/>
      <c r="I27" s="430"/>
      <c r="J27" s="430"/>
      <c r="K27" s="430"/>
      <c r="L27" s="430"/>
      <c r="M27" s="431"/>
      <c r="N27" s="431"/>
      <c r="O27" s="431"/>
      <c r="P27" s="431"/>
      <c r="Q27" s="431"/>
      <c r="R27" s="431"/>
      <c r="S27" s="431"/>
      <c r="T27" s="429"/>
      <c r="U27" s="429"/>
      <c r="V27" s="429"/>
      <c r="W27" s="429"/>
      <c r="X27" s="70"/>
      <c r="Y27" s="70"/>
      <c r="Z27" s="50"/>
      <c r="AA27" s="50"/>
      <c r="AB27" s="5"/>
      <c r="AF27" s="3">
        <f t="shared" si="0"/>
        <v>0</v>
      </c>
      <c r="AG27" s="3">
        <f t="shared" si="1"/>
        <v>0</v>
      </c>
      <c r="BA27" s="192" t="str">
        <f>IF(Birimler!B27="","",Birimler!B27)</f>
        <v/>
      </c>
      <c r="BB27" s="192" t="str">
        <f>IF(Birimler!C27="","",Birimler!C27)</f>
        <v/>
      </c>
      <c r="BC27" s="192" t="str">
        <f>IF(Birimler!D27="","",Birimler!D27)</f>
        <v/>
      </c>
      <c r="BD27" s="192" t="str">
        <f>IF(Birimler!E27="","",Birimler!E27)</f>
        <v/>
      </c>
      <c r="BE27" s="192" t="str">
        <f>IF(Birimler!F27="","",Birimler!F27)</f>
        <v/>
      </c>
      <c r="BF27" s="192" t="str">
        <f>IF(Birimler!G27="","",Birimler!G27)</f>
        <v/>
      </c>
    </row>
    <row r="28" spans="1:58" ht="15" customHeight="1">
      <c r="A28" s="68" t="s">
        <v>170</v>
      </c>
      <c r="B28" s="69"/>
      <c r="C28" s="430"/>
      <c r="D28" s="430"/>
      <c r="E28" s="430"/>
      <c r="F28" s="430"/>
      <c r="G28" s="430"/>
      <c r="H28" s="430"/>
      <c r="I28" s="430"/>
      <c r="J28" s="430"/>
      <c r="K28" s="430"/>
      <c r="L28" s="430"/>
      <c r="M28" s="431"/>
      <c r="N28" s="431"/>
      <c r="O28" s="431"/>
      <c r="P28" s="431"/>
      <c r="Q28" s="431"/>
      <c r="R28" s="431"/>
      <c r="S28" s="431"/>
      <c r="T28" s="429"/>
      <c r="U28" s="429"/>
      <c r="V28" s="429"/>
      <c r="W28" s="429"/>
      <c r="X28" s="70"/>
      <c r="Y28" s="70"/>
      <c r="Z28" s="50"/>
      <c r="AA28" s="50"/>
      <c r="AF28" s="3">
        <f t="shared" si="0"/>
        <v>0</v>
      </c>
      <c r="AG28" s="3">
        <f t="shared" si="1"/>
        <v>0</v>
      </c>
      <c r="BA28" s="192" t="str">
        <f>IF(Birimler!B28="","",Birimler!B28)</f>
        <v/>
      </c>
      <c r="BB28" s="192" t="str">
        <f>IF(Birimler!C28="","",Birimler!C28)</f>
        <v/>
      </c>
      <c r="BC28" s="192" t="str">
        <f>IF(Birimler!D28="","",Birimler!D28)</f>
        <v/>
      </c>
      <c r="BD28" s="192" t="str">
        <f>IF(Birimler!E28="","",Birimler!E28)</f>
        <v/>
      </c>
      <c r="BE28" s="192" t="str">
        <f>IF(Birimler!F28="","",Birimler!F28)</f>
        <v/>
      </c>
      <c r="BF28" s="192" t="str">
        <f>IF(Birimler!G28="","",Birimler!G28)</f>
        <v/>
      </c>
    </row>
    <row r="29" spans="1:58" ht="15" customHeight="1">
      <c r="A29" s="501" t="s">
        <v>94</v>
      </c>
      <c r="B29" s="502"/>
      <c r="C29" s="502"/>
      <c r="D29" s="502"/>
      <c r="E29" s="502"/>
      <c r="F29" s="502"/>
      <c r="G29" s="502"/>
      <c r="H29" s="502"/>
      <c r="I29" s="502"/>
      <c r="J29" s="502"/>
      <c r="K29" s="502"/>
      <c r="L29" s="502"/>
      <c r="M29" s="502"/>
      <c r="N29" s="502"/>
      <c r="O29" s="502"/>
      <c r="P29" s="502"/>
      <c r="Q29" s="502"/>
      <c r="R29" s="502"/>
      <c r="S29" s="502"/>
      <c r="T29" s="502"/>
      <c r="U29" s="502"/>
      <c r="V29" s="502"/>
      <c r="W29" s="503"/>
      <c r="X29" s="71"/>
      <c r="Y29" s="71"/>
      <c r="Z29" s="41"/>
      <c r="AA29" s="41"/>
    </row>
    <row r="30" spans="1:58" ht="15" customHeight="1">
      <c r="A30" s="68" t="s">
        <v>171</v>
      </c>
      <c r="B30" s="72"/>
      <c r="C30" s="498" t="s">
        <v>265</v>
      </c>
      <c r="D30" s="499"/>
      <c r="E30" s="499"/>
      <c r="F30" s="499"/>
      <c r="G30" s="499"/>
      <c r="H30" s="499"/>
      <c r="I30" s="499"/>
      <c r="J30" s="499"/>
      <c r="K30" s="499"/>
      <c r="L30" s="500"/>
      <c r="M30" s="431" t="s">
        <v>65</v>
      </c>
      <c r="N30" s="431"/>
      <c r="O30" s="431"/>
      <c r="P30" s="431"/>
      <c r="Q30" s="431"/>
      <c r="R30" s="431"/>
      <c r="S30" s="431"/>
      <c r="T30" s="494">
        <v>3</v>
      </c>
      <c r="U30" s="494"/>
      <c r="V30" s="494"/>
      <c r="W30" s="494"/>
      <c r="X30" s="70"/>
      <c r="Y30" s="70"/>
      <c r="Z30" s="50"/>
      <c r="AA30" s="50"/>
      <c r="AF30" s="3">
        <f>COUNTIF(F$52:F$57,$A30)+COUNTIF(H$52:H$57,$A30)+COUNTIF(J$52:J$57,$A30)+COUNTIF(L$52:L$57,$A30)+COUNTIF(N$52:N$57,$A30)+COUNTIF(R$43:R$57,$A30)+COUNTIF(V$43:V$57,$A30)</f>
        <v>3</v>
      </c>
      <c r="AG30" s="3">
        <f>COUNTIF(G$52:G$57,$A30)+COUNTIF(I$52:I$57,$A30)+COUNTIF(K$52:K$57,$A30)+COUNTIF(M$52:M$57,$A30)+COUNTIF(O$52:O$57,$A30)+COUNTIF(S$43:S$57,$A30)+COUNTIF(W$43:W$57,$A30)</f>
        <v>0</v>
      </c>
    </row>
    <row r="31" spans="1:58" ht="15" customHeight="1">
      <c r="A31" s="68" t="s">
        <v>172</v>
      </c>
      <c r="B31" s="72"/>
      <c r="C31" s="498"/>
      <c r="D31" s="499"/>
      <c r="E31" s="499"/>
      <c r="F31" s="499"/>
      <c r="G31" s="499"/>
      <c r="H31" s="499"/>
      <c r="I31" s="499"/>
      <c r="J31" s="499"/>
      <c r="K31" s="499"/>
      <c r="L31" s="500"/>
      <c r="M31" s="431"/>
      <c r="N31" s="431"/>
      <c r="O31" s="431"/>
      <c r="P31" s="431"/>
      <c r="Q31" s="431"/>
      <c r="R31" s="431"/>
      <c r="S31" s="431"/>
      <c r="T31" s="494"/>
      <c r="U31" s="494"/>
      <c r="V31" s="494"/>
      <c r="W31" s="494"/>
      <c r="X31" s="70"/>
      <c r="Y31" s="70"/>
      <c r="Z31" s="50"/>
      <c r="AA31" s="50"/>
      <c r="AF31" s="3">
        <f t="shared" ref="AF31:AF35" si="2">COUNTIF(F$52:F$57,$A31)+COUNTIF(H$52:H$57,$A31)+COUNTIF(J$52:J$57,$A31)+COUNTIF(L$52:L$57,$A31)+COUNTIF(N$52:N$57,$A31)+COUNTIF(R$43:R$57,$A31)+COUNTIF(V$43:V$57,$A31)</f>
        <v>0</v>
      </c>
      <c r="AG31" s="3">
        <f t="shared" ref="AG31:AG35" si="3">COUNTIF(G$52:G$57,$A31)+COUNTIF(I$52:I$57,$A31)+COUNTIF(K$52:K$57,$A31)+COUNTIF(M$52:M$57,$A31)+COUNTIF(O$52:O$57,$A31)+COUNTIF(S$43:S$57,$A31)+COUNTIF(W$43:W$57,$A31)</f>
        <v>0</v>
      </c>
    </row>
    <row r="32" spans="1:58" ht="15" customHeight="1">
      <c r="A32" s="68" t="s">
        <v>1</v>
      </c>
      <c r="B32" s="72"/>
      <c r="C32" s="498"/>
      <c r="D32" s="499"/>
      <c r="E32" s="499"/>
      <c r="F32" s="499"/>
      <c r="G32" s="499"/>
      <c r="H32" s="499"/>
      <c r="I32" s="499"/>
      <c r="J32" s="499"/>
      <c r="K32" s="499"/>
      <c r="L32" s="500"/>
      <c r="M32" s="431"/>
      <c r="N32" s="431"/>
      <c r="O32" s="431"/>
      <c r="P32" s="431"/>
      <c r="Q32" s="431"/>
      <c r="R32" s="431"/>
      <c r="S32" s="431"/>
      <c r="T32" s="494"/>
      <c r="U32" s="494"/>
      <c r="V32" s="494"/>
      <c r="W32" s="494"/>
      <c r="X32" s="70"/>
      <c r="Y32" s="70"/>
      <c r="Z32" s="50"/>
      <c r="AA32" s="50"/>
      <c r="AF32" s="3">
        <f t="shared" si="2"/>
        <v>0</v>
      </c>
      <c r="AG32" s="3">
        <f t="shared" si="3"/>
        <v>0</v>
      </c>
    </row>
    <row r="33" spans="1:45" ht="15" customHeight="1">
      <c r="A33" s="68" t="s">
        <v>0</v>
      </c>
      <c r="B33" s="72"/>
      <c r="C33" s="480"/>
      <c r="D33" s="480"/>
      <c r="E33" s="480"/>
      <c r="F33" s="480"/>
      <c r="G33" s="480"/>
      <c r="H33" s="480"/>
      <c r="I33" s="480"/>
      <c r="J33" s="480"/>
      <c r="K33" s="480"/>
      <c r="L33" s="480"/>
      <c r="M33" s="431"/>
      <c r="N33" s="431"/>
      <c r="O33" s="431"/>
      <c r="P33" s="431"/>
      <c r="Q33" s="431"/>
      <c r="R33" s="431"/>
      <c r="S33" s="431"/>
      <c r="T33" s="494"/>
      <c r="U33" s="494"/>
      <c r="V33" s="494"/>
      <c r="W33" s="494"/>
      <c r="X33" s="70"/>
      <c r="Y33" s="70"/>
      <c r="Z33" s="50"/>
      <c r="AA33" s="50"/>
      <c r="AF33" s="3">
        <f t="shared" si="2"/>
        <v>0</v>
      </c>
      <c r="AG33" s="3">
        <f t="shared" si="3"/>
        <v>0</v>
      </c>
    </row>
    <row r="34" spans="1:45" ht="15" customHeight="1">
      <c r="A34" s="68" t="s">
        <v>173</v>
      </c>
      <c r="B34" s="72"/>
      <c r="C34" s="480"/>
      <c r="D34" s="480"/>
      <c r="E34" s="480"/>
      <c r="F34" s="480"/>
      <c r="G34" s="480"/>
      <c r="H34" s="480"/>
      <c r="I34" s="480"/>
      <c r="J34" s="480"/>
      <c r="K34" s="480"/>
      <c r="L34" s="480"/>
      <c r="M34" s="431"/>
      <c r="N34" s="431"/>
      <c r="O34" s="431"/>
      <c r="P34" s="431"/>
      <c r="Q34" s="431"/>
      <c r="R34" s="431"/>
      <c r="S34" s="431"/>
      <c r="T34" s="494"/>
      <c r="U34" s="494"/>
      <c r="V34" s="494"/>
      <c r="W34" s="494"/>
      <c r="X34" s="70"/>
      <c r="Y34" s="70"/>
      <c r="Z34" s="50"/>
      <c r="AA34" s="50"/>
      <c r="AF34" s="3">
        <f t="shared" si="2"/>
        <v>0</v>
      </c>
      <c r="AG34" s="3">
        <f t="shared" si="3"/>
        <v>0</v>
      </c>
    </row>
    <row r="35" spans="1:45" ht="15" customHeight="1">
      <c r="A35" s="68" t="s">
        <v>93</v>
      </c>
      <c r="B35" s="72"/>
      <c r="C35" s="480"/>
      <c r="D35" s="480"/>
      <c r="E35" s="480"/>
      <c r="F35" s="480"/>
      <c r="G35" s="480"/>
      <c r="H35" s="480"/>
      <c r="I35" s="480"/>
      <c r="J35" s="480"/>
      <c r="K35" s="480"/>
      <c r="L35" s="480"/>
      <c r="M35" s="431"/>
      <c r="N35" s="431"/>
      <c r="O35" s="431"/>
      <c r="P35" s="431"/>
      <c r="Q35" s="431"/>
      <c r="R35" s="431"/>
      <c r="S35" s="431"/>
      <c r="T35" s="494"/>
      <c r="U35" s="494"/>
      <c r="V35" s="494"/>
      <c r="W35" s="494"/>
      <c r="X35" s="70"/>
      <c r="Y35" s="70"/>
      <c r="Z35" s="50"/>
      <c r="AA35" s="50"/>
      <c r="AF35" s="3">
        <f t="shared" si="2"/>
        <v>0</v>
      </c>
      <c r="AG35" s="3">
        <f t="shared" si="3"/>
        <v>0</v>
      </c>
    </row>
    <row r="36" spans="1:45" ht="15" customHeight="1">
      <c r="A36" s="487" t="s">
        <v>95</v>
      </c>
      <c r="B36" s="488"/>
      <c r="C36" s="488"/>
      <c r="D36" s="488"/>
      <c r="E36" s="488"/>
      <c r="F36" s="488"/>
      <c r="G36" s="488"/>
      <c r="H36" s="488"/>
      <c r="I36" s="488"/>
      <c r="J36" s="488"/>
      <c r="K36" s="488"/>
      <c r="L36" s="488"/>
      <c r="M36" s="488"/>
      <c r="N36" s="488"/>
      <c r="O36" s="488"/>
      <c r="P36" s="488"/>
      <c r="Q36" s="488"/>
      <c r="R36" s="488"/>
      <c r="S36" s="489"/>
      <c r="T36" s="331">
        <f>SUM(T14:T28)</f>
        <v>8</v>
      </c>
      <c r="U36" s="331"/>
      <c r="V36" s="331">
        <f>SUM(V14:V28)</f>
        <v>5</v>
      </c>
      <c r="W36" s="379"/>
      <c r="X36" s="73"/>
      <c r="Y36" s="49"/>
    </row>
    <row r="37" spans="1:45" ht="15" customHeight="1" thickBot="1">
      <c r="A37" s="495" t="s">
        <v>96</v>
      </c>
      <c r="B37" s="496"/>
      <c r="C37" s="496"/>
      <c r="D37" s="496"/>
      <c r="E37" s="496"/>
      <c r="F37" s="496"/>
      <c r="G37" s="496"/>
      <c r="H37" s="496"/>
      <c r="I37" s="496"/>
      <c r="J37" s="496"/>
      <c r="K37" s="496"/>
      <c r="L37" s="496"/>
      <c r="M37" s="496"/>
      <c r="N37" s="496"/>
      <c r="O37" s="496"/>
      <c r="P37" s="496"/>
      <c r="Q37" s="496"/>
      <c r="R37" s="496"/>
      <c r="S37" s="497"/>
      <c r="T37" s="383">
        <f>SUM(T30:T35)</f>
        <v>3</v>
      </c>
      <c r="U37" s="383"/>
      <c r="V37" s="383">
        <f>SUM(V30:V35)</f>
        <v>0</v>
      </c>
      <c r="W37" s="384"/>
      <c r="X37" s="73"/>
      <c r="Y37" s="49"/>
    </row>
    <row r="38" spans="1:45" ht="1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
    </row>
    <row r="39" spans="1:45" ht="15" customHeight="1" thickBot="1">
      <c r="A39" s="451"/>
      <c r="B39" s="451"/>
      <c r="C39" s="451"/>
      <c r="D39" s="451"/>
      <c r="E39" s="451"/>
      <c r="F39" s="481" t="s">
        <v>182</v>
      </c>
      <c r="G39" s="482"/>
      <c r="H39" s="482"/>
      <c r="I39" s="482"/>
      <c r="J39" s="482"/>
      <c r="K39" s="482"/>
      <c r="L39" s="482"/>
      <c r="M39" s="482"/>
      <c r="N39" s="482"/>
      <c r="O39" s="482"/>
      <c r="P39" s="482"/>
      <c r="Q39" s="482"/>
      <c r="R39" s="482"/>
      <c r="S39" s="482"/>
      <c r="T39" s="482"/>
      <c r="U39" s="482"/>
      <c r="V39" s="482"/>
      <c r="W39" s="483"/>
      <c r="X39" s="74"/>
      <c r="Y39" s="74"/>
      <c r="Z39" s="7"/>
    </row>
    <row r="40" spans="1:45" ht="15" customHeight="1">
      <c r="A40" s="451"/>
      <c r="B40" s="451"/>
      <c r="C40" s="451"/>
      <c r="D40" s="451"/>
      <c r="E40" s="440"/>
      <c r="F40" s="443" t="s">
        <v>211</v>
      </c>
      <c r="G40" s="444"/>
      <c r="H40" s="443" t="s">
        <v>212</v>
      </c>
      <c r="I40" s="444"/>
      <c r="J40" s="443" t="s">
        <v>213</v>
      </c>
      <c r="K40" s="444"/>
      <c r="L40" s="443" t="s">
        <v>214</v>
      </c>
      <c r="M40" s="444"/>
      <c r="N40" s="443" t="s">
        <v>215</v>
      </c>
      <c r="O40" s="444"/>
      <c r="P40" s="447" t="s">
        <v>216</v>
      </c>
      <c r="Q40" s="448"/>
      <c r="R40" s="448"/>
      <c r="S40" s="449"/>
      <c r="T40" s="447" t="s">
        <v>217</v>
      </c>
      <c r="U40" s="448"/>
      <c r="V40" s="448"/>
      <c r="W40" s="449"/>
      <c r="X40" s="74"/>
      <c r="Y40" s="74"/>
      <c r="Z40" s="7"/>
    </row>
    <row r="41" spans="1:45" ht="15" customHeight="1">
      <c r="A41" s="451"/>
      <c r="B41" s="451"/>
      <c r="C41" s="451"/>
      <c r="D41" s="451"/>
      <c r="E41" s="440"/>
      <c r="F41" s="445"/>
      <c r="G41" s="446"/>
      <c r="H41" s="445"/>
      <c r="I41" s="446"/>
      <c r="J41" s="445"/>
      <c r="K41" s="446"/>
      <c r="L41" s="445"/>
      <c r="M41" s="446"/>
      <c r="N41" s="445"/>
      <c r="O41" s="446"/>
      <c r="P41" s="450" t="s">
        <v>97</v>
      </c>
      <c r="Q41" s="451"/>
      <c r="R41" s="451" t="s">
        <v>98</v>
      </c>
      <c r="S41" s="476"/>
      <c r="T41" s="450" t="s">
        <v>97</v>
      </c>
      <c r="U41" s="451"/>
      <c r="V41" s="451" t="s">
        <v>98</v>
      </c>
      <c r="W41" s="476"/>
      <c r="X41" s="74"/>
      <c r="Y41" s="74"/>
      <c r="Z41" s="7"/>
    </row>
    <row r="42" spans="1:45" ht="15" customHeight="1">
      <c r="A42" s="451"/>
      <c r="B42" s="451"/>
      <c r="C42" s="451"/>
      <c r="D42" s="451"/>
      <c r="E42" s="440"/>
      <c r="F42" s="75" t="s">
        <v>0</v>
      </c>
      <c r="G42" s="76" t="s">
        <v>154</v>
      </c>
      <c r="H42" s="75" t="s">
        <v>0</v>
      </c>
      <c r="I42" s="76" t="s">
        <v>154</v>
      </c>
      <c r="J42" s="75" t="s">
        <v>0</v>
      </c>
      <c r="K42" s="76" t="s">
        <v>154</v>
      </c>
      <c r="L42" s="75" t="s">
        <v>0</v>
      </c>
      <c r="M42" s="76" t="s">
        <v>154</v>
      </c>
      <c r="N42" s="75" t="s">
        <v>0</v>
      </c>
      <c r="O42" s="76" t="s">
        <v>154</v>
      </c>
      <c r="P42" s="75" t="s">
        <v>0</v>
      </c>
      <c r="Q42" s="77" t="s">
        <v>154</v>
      </c>
      <c r="R42" s="77" t="s">
        <v>0</v>
      </c>
      <c r="S42" s="76" t="s">
        <v>154</v>
      </c>
      <c r="T42" s="75" t="s">
        <v>0</v>
      </c>
      <c r="U42" s="77" t="s">
        <v>154</v>
      </c>
      <c r="V42" s="77" t="s">
        <v>0</v>
      </c>
      <c r="W42" s="76" t="s">
        <v>154</v>
      </c>
      <c r="X42" s="49"/>
      <c r="Y42" s="49"/>
      <c r="Z42" s="9"/>
      <c r="AM42" s="49" t="s">
        <v>176</v>
      </c>
      <c r="AN42" s="49" t="s">
        <v>177</v>
      </c>
      <c r="AO42" s="49" t="s">
        <v>178</v>
      </c>
      <c r="AP42" s="49" t="s">
        <v>175</v>
      </c>
      <c r="AQ42" s="49" t="s">
        <v>174</v>
      </c>
      <c r="AR42" s="53" t="s">
        <v>180</v>
      </c>
      <c r="AS42" s="53" t="s">
        <v>179</v>
      </c>
    </row>
    <row r="43" spans="1:45" ht="15" customHeight="1">
      <c r="A43" s="490" t="s">
        <v>91</v>
      </c>
      <c r="B43" s="452" t="s">
        <v>99</v>
      </c>
      <c r="C43" s="452"/>
      <c r="D43" s="452"/>
      <c r="E43" s="453"/>
      <c r="F43" s="78"/>
      <c r="G43" s="79"/>
      <c r="H43" s="78"/>
      <c r="I43" s="79" t="s">
        <v>161</v>
      </c>
      <c r="J43" s="78"/>
      <c r="K43" s="79"/>
      <c r="L43" s="78"/>
      <c r="M43" s="79"/>
      <c r="N43" s="78"/>
      <c r="O43" s="79"/>
      <c r="P43" s="78"/>
      <c r="Q43" s="80"/>
      <c r="R43" s="81"/>
      <c r="S43" s="82"/>
      <c r="T43" s="78"/>
      <c r="U43" s="80"/>
      <c r="V43" s="81"/>
      <c r="W43" s="82"/>
      <c r="X43" s="49"/>
      <c r="Y43" s="49"/>
      <c r="AM43" s="52" t="str">
        <f>CONCATENATE(IF(F43="","",VLOOKUP(F43,$A$14:$W$35,3,FALSE)),IF(G43="","",VLOOKUP(G43,$A$14:$W$35,3,FALSE)))</f>
        <v/>
      </c>
      <c r="AN43" s="52" t="str">
        <f>CONCATENATE(IF(H43="","",VLOOKUP(H43,$A$14:$W$35,3,FALSE)),IF(I43="","",VLOOKUP(I43,$A$14:$W$35,3,FALSE)))</f>
        <v>DANIŞMANLIK</v>
      </c>
      <c r="AO43" s="52" t="str">
        <f>CONCATENATE(IF(J43="","",VLOOKUP(J43,$A$14:$W$35,3,FALSE)),IF(K43="","",VLOOKUP(K43,$A$14:$W$35,3,FALSE)))</f>
        <v/>
      </c>
      <c r="AP43" s="52" t="str">
        <f>CONCATENATE(IF(L43="","",VLOOKUP(L43,$A$14:$W$35,3,FALSE)),IF(M43="","",VLOOKUP(M43,$A$14:$W$35,3,FALSE)))</f>
        <v/>
      </c>
      <c r="AQ43" s="52" t="str">
        <f>CONCATENATE(IF(N43="","",VLOOKUP(N43,$A$14:$W$35,3,FALSE)),IF(O43="","",VLOOKUP(O43,$A$14:$W$35,3,FALSE)))</f>
        <v/>
      </c>
      <c r="AR43" s="51" t="str">
        <f>CONCATENATE(IF(P43="","",VLOOKUP(P43,$A$14:$W$35,3,FALSE)),IF(Q43="","",VLOOKUP(Q43,$A$14:$W$35,3,FALSE)),IF(R43="","",VLOOKUP(R43,$A$14:$W$35,3,FALSE)),IF(S43="","",VLOOKUP(S43,$A$14:$W$35,3,FALSE)))</f>
        <v/>
      </c>
      <c r="AS43" s="51" t="str">
        <f>CONCATENATE(IF(T43="","",VLOOKUP(T43,$A$14:$W$35,3,FALSE)),IF(U43="","",VLOOKUP(U43,$A$14:$W$35,3,FALSE)),IF(V43="","",VLOOKUP(V43,$A$14:$W$35,3,FALSE)),IF(W43="","",VLOOKUP(W43,$A$14:$W$35,3,FALSE)))</f>
        <v/>
      </c>
    </row>
    <row r="44" spans="1:45" ht="15" customHeight="1">
      <c r="A44" s="490"/>
      <c r="B44" s="452" t="s">
        <v>100</v>
      </c>
      <c r="C44" s="452"/>
      <c r="D44" s="452"/>
      <c r="E44" s="453"/>
      <c r="F44" s="78" t="s">
        <v>160</v>
      </c>
      <c r="G44" s="79"/>
      <c r="H44" s="78"/>
      <c r="I44" s="79" t="s">
        <v>161</v>
      </c>
      <c r="J44" s="78" t="s">
        <v>160</v>
      </c>
      <c r="K44" s="79"/>
      <c r="L44" s="78"/>
      <c r="M44" s="79"/>
      <c r="N44" s="78"/>
      <c r="O44" s="79"/>
      <c r="P44" s="78"/>
      <c r="Q44" s="80"/>
      <c r="R44" s="81"/>
      <c r="S44" s="82"/>
      <c r="T44" s="78"/>
      <c r="U44" s="80"/>
      <c r="V44" s="81"/>
      <c r="W44" s="82"/>
      <c r="X44" s="49"/>
      <c r="Y44" s="49"/>
      <c r="AM44" s="52" t="str">
        <f t="shared" ref="AM44" si="4">CONCATENATE(IF(F44="","",VLOOKUP(F44,$A$14:$W$35,3,FALSE)),IF(G44="","",VLOOKUP(G44,$A$14:$W$35,3,FALSE)))</f>
        <v>UZMANLIK ALAN DERSİ</v>
      </c>
      <c r="AN44" s="52" t="str">
        <f t="shared" ref="AN44" si="5">CONCATENATE(IF(H44="","",VLOOKUP(H44,$A$14:$W$35,3,FALSE)),IF(I44="","",VLOOKUP(I44,$A$14:$W$35,3,FALSE)))</f>
        <v>DANIŞMANLIK</v>
      </c>
      <c r="AO44" s="52" t="str">
        <f t="shared" ref="AO44" si="6">CONCATENATE(IF(J44="","",VLOOKUP(J44,$A$14:$W$35,3,FALSE)),IF(K44="","",VLOOKUP(K44,$A$14:$W$35,3,FALSE)))</f>
        <v>UZMANLIK ALAN DERSİ</v>
      </c>
      <c r="AP44" s="52" t="str">
        <f t="shared" ref="AP44" si="7">CONCATENATE(IF(L44="","",VLOOKUP(L44,$A$14:$W$35,3,FALSE)),IF(M44="","",VLOOKUP(M44,$A$14:$W$35,3,FALSE)))</f>
        <v/>
      </c>
      <c r="AQ44" s="52" t="str">
        <f t="shared" ref="AQ44" si="8">CONCATENATE(IF(N44="","",VLOOKUP(N44,$A$14:$W$35,3,FALSE)),IF(O44="","",VLOOKUP(O44,$A$14:$W$35,3,FALSE)))</f>
        <v/>
      </c>
      <c r="AR44" s="51" t="str">
        <f t="shared" ref="AR44" si="9">CONCATENATE(IF(P44="","",VLOOKUP(P44,$A$14:$W$35,3,FALSE)),IF(Q44="","",VLOOKUP(Q44,$A$14:$W$35,3,FALSE)),IF(R44="","",VLOOKUP(R44,$A$14:$W$35,3,FALSE)),IF(S44="","",VLOOKUP(S44,$A$14:$W$35,3,FALSE)))</f>
        <v/>
      </c>
      <c r="AS44" s="51" t="str">
        <f t="shared" ref="AS44" si="10">CONCATENATE(IF(T44="","",VLOOKUP(T44,$A$14:$W$35,3,FALSE)),IF(U44="","",VLOOKUP(U44,$A$14:$W$35,3,FALSE)),IF(V44="","",VLOOKUP(V44,$A$14:$W$35,3,FALSE)),IF(W44="","",VLOOKUP(W44,$A$14:$W$35,3,FALSE)))</f>
        <v/>
      </c>
    </row>
    <row r="45" spans="1:45" ht="15" customHeight="1">
      <c r="A45" s="490"/>
      <c r="B45" s="452" t="s">
        <v>101</v>
      </c>
      <c r="C45" s="452"/>
      <c r="D45" s="452"/>
      <c r="E45" s="453"/>
      <c r="F45" s="78" t="s">
        <v>160</v>
      </c>
      <c r="G45" s="79"/>
      <c r="H45" s="78"/>
      <c r="I45" s="79" t="s">
        <v>161</v>
      </c>
      <c r="J45" s="78" t="s">
        <v>160</v>
      </c>
      <c r="K45" s="79"/>
      <c r="L45" s="78"/>
      <c r="M45" s="79"/>
      <c r="N45" s="78"/>
      <c r="O45" s="79"/>
      <c r="P45" s="78"/>
      <c r="Q45" s="80"/>
      <c r="R45" s="81"/>
      <c r="S45" s="82"/>
      <c r="T45" s="78"/>
      <c r="U45" s="80"/>
      <c r="V45" s="81"/>
      <c r="W45" s="82"/>
      <c r="X45" s="49"/>
      <c r="Y45" s="49"/>
      <c r="AM45" s="52" t="str">
        <f t="shared" ref="AM45:AM56" si="11">CONCATENATE(IF(F45="","",VLOOKUP(F45,$A$14:$W$35,3,FALSE)),IF(G45="","",VLOOKUP(G45,$A$14:$W$35,3,FALSE)))</f>
        <v>UZMANLIK ALAN DERSİ</v>
      </c>
      <c r="AN45" s="52" t="str">
        <f t="shared" ref="AN45:AN56" si="12">CONCATENATE(IF(H45="","",VLOOKUP(H45,$A$14:$W$35,3,FALSE)),IF(I45="","",VLOOKUP(I45,$A$14:$W$35,3,FALSE)))</f>
        <v>DANIŞMANLIK</v>
      </c>
      <c r="AO45" s="52" t="str">
        <f t="shared" ref="AO45:AO56" si="13">CONCATENATE(IF(J45="","",VLOOKUP(J45,$A$14:$W$35,3,FALSE)),IF(K45="","",VLOOKUP(K45,$A$14:$W$35,3,FALSE)))</f>
        <v>UZMANLIK ALAN DERSİ</v>
      </c>
      <c r="AP45" s="52" t="str">
        <f t="shared" ref="AP45:AP56" si="14">CONCATENATE(IF(L45="","",VLOOKUP(L45,$A$14:$W$35,3,FALSE)),IF(M45="","",VLOOKUP(M45,$A$14:$W$35,3,FALSE)))</f>
        <v/>
      </c>
      <c r="AQ45" s="52" t="str">
        <f t="shared" ref="AQ45:AQ56" si="15">CONCATENATE(IF(N45="","",VLOOKUP(N45,$A$14:$W$35,3,FALSE)),IF(O45="","",VLOOKUP(O45,$A$14:$W$35,3,FALSE)))</f>
        <v/>
      </c>
      <c r="AR45" s="51" t="str">
        <f t="shared" ref="AR45:AR56" si="16">CONCATENATE(IF(P45="","",VLOOKUP(P45,$A$14:$W$35,3,FALSE)),IF(Q45="","",VLOOKUP(Q45,$A$14:$W$35,3,FALSE)),IF(R45="","",VLOOKUP(R45,$A$14:$W$35,3,FALSE)),IF(S45="","",VLOOKUP(S45,$A$14:$W$35,3,FALSE)))</f>
        <v/>
      </c>
      <c r="AS45" s="51" t="str">
        <f t="shared" ref="AS45:AS56" si="17">CONCATENATE(IF(T45="","",VLOOKUP(T45,$A$14:$W$35,3,FALSE)),IF(U45="","",VLOOKUP(U45,$A$14:$W$35,3,FALSE)),IF(V45="","",VLOOKUP(V45,$A$14:$W$35,3,FALSE)),IF(W45="","",VLOOKUP(W45,$A$14:$W$35,3,FALSE)))</f>
        <v/>
      </c>
    </row>
    <row r="46" spans="1:45" ht="15" customHeight="1">
      <c r="A46" s="490"/>
      <c r="B46" s="452" t="s">
        <v>102</v>
      </c>
      <c r="C46" s="452"/>
      <c r="D46" s="452"/>
      <c r="E46" s="453"/>
      <c r="F46" s="78"/>
      <c r="G46" s="79"/>
      <c r="H46" s="78"/>
      <c r="I46" s="79"/>
      <c r="J46" s="78" t="s">
        <v>160</v>
      </c>
      <c r="K46" s="79"/>
      <c r="L46" s="78"/>
      <c r="M46" s="79"/>
      <c r="N46" s="78"/>
      <c r="O46" s="79"/>
      <c r="P46" s="78"/>
      <c r="Q46" s="80"/>
      <c r="R46" s="81"/>
      <c r="S46" s="82"/>
      <c r="T46" s="78"/>
      <c r="U46" s="80"/>
      <c r="V46" s="81"/>
      <c r="W46" s="82"/>
      <c r="X46" s="49"/>
      <c r="Y46" s="49"/>
      <c r="AM46" s="52" t="str">
        <f t="shared" si="11"/>
        <v/>
      </c>
      <c r="AN46" s="52" t="str">
        <f t="shared" si="12"/>
        <v/>
      </c>
      <c r="AO46" s="52" t="str">
        <f t="shared" si="13"/>
        <v>UZMANLIK ALAN DERSİ</v>
      </c>
      <c r="AP46" s="52" t="str">
        <f t="shared" si="14"/>
        <v/>
      </c>
      <c r="AQ46" s="52" t="str">
        <f t="shared" si="15"/>
        <v/>
      </c>
      <c r="AR46" s="51" t="str">
        <f t="shared" si="16"/>
        <v/>
      </c>
      <c r="AS46" s="51" t="str">
        <f t="shared" si="17"/>
        <v/>
      </c>
    </row>
    <row r="47" spans="1:45" ht="15" customHeight="1">
      <c r="A47" s="490"/>
      <c r="B47" s="451" t="s">
        <v>103</v>
      </c>
      <c r="C47" s="451"/>
      <c r="D47" s="451"/>
      <c r="E47" s="440"/>
      <c r="F47" s="78"/>
      <c r="G47" s="79"/>
      <c r="H47" s="78"/>
      <c r="I47" s="79"/>
      <c r="J47" s="78"/>
      <c r="K47" s="79"/>
      <c r="L47" s="78"/>
      <c r="M47" s="79"/>
      <c r="N47" s="78"/>
      <c r="O47" s="79"/>
      <c r="P47" s="78"/>
      <c r="Q47" s="80"/>
      <c r="R47" s="81"/>
      <c r="S47" s="82"/>
      <c r="T47" s="78"/>
      <c r="U47" s="80"/>
      <c r="V47" s="81"/>
      <c r="W47" s="82"/>
      <c r="X47" s="49"/>
      <c r="Y47" s="49"/>
      <c r="AM47" s="52" t="str">
        <f t="shared" si="11"/>
        <v/>
      </c>
      <c r="AN47" s="52" t="str">
        <f t="shared" si="12"/>
        <v/>
      </c>
      <c r="AO47" s="52" t="str">
        <f t="shared" si="13"/>
        <v/>
      </c>
      <c r="AP47" s="52" t="str">
        <f t="shared" si="14"/>
        <v/>
      </c>
      <c r="AQ47" s="52" t="str">
        <f t="shared" si="15"/>
        <v/>
      </c>
      <c r="AR47" s="51" t="str">
        <f t="shared" si="16"/>
        <v/>
      </c>
      <c r="AS47" s="51" t="str">
        <f t="shared" si="17"/>
        <v/>
      </c>
    </row>
    <row r="48" spans="1:45" ht="15" customHeight="1">
      <c r="A48" s="490"/>
      <c r="B48" s="452" t="s">
        <v>104</v>
      </c>
      <c r="C48" s="452"/>
      <c r="D48" s="452"/>
      <c r="E48" s="453"/>
      <c r="F48" s="78"/>
      <c r="G48" s="79"/>
      <c r="H48" s="78"/>
      <c r="I48" s="79"/>
      <c r="J48" s="78"/>
      <c r="K48" s="79"/>
      <c r="L48" s="78" t="s">
        <v>3</v>
      </c>
      <c r="M48" s="79"/>
      <c r="N48" s="78"/>
      <c r="O48" s="79"/>
      <c r="P48" s="78"/>
      <c r="Q48" s="80"/>
      <c r="R48" s="81"/>
      <c r="S48" s="82"/>
      <c r="T48" s="78"/>
      <c r="U48" s="80"/>
      <c r="V48" s="81"/>
      <c r="W48" s="82"/>
      <c r="X48" s="49"/>
      <c r="Y48" s="49"/>
      <c r="AM48" s="52" t="str">
        <f t="shared" si="11"/>
        <v/>
      </c>
      <c r="AN48" s="52" t="str">
        <f t="shared" si="12"/>
        <v/>
      </c>
      <c r="AO48" s="52" t="str">
        <f t="shared" si="13"/>
        <v/>
      </c>
      <c r="AP48" s="52" t="str">
        <f t="shared" si="14"/>
        <v>Temel Bilgi Teknolojileri -I</v>
      </c>
      <c r="AQ48" s="52" t="str">
        <f t="shared" si="15"/>
        <v/>
      </c>
      <c r="AR48" s="51" t="str">
        <f t="shared" si="16"/>
        <v/>
      </c>
      <c r="AS48" s="51" t="str">
        <f t="shared" si="17"/>
        <v/>
      </c>
    </row>
    <row r="49" spans="1:45" ht="15" customHeight="1">
      <c r="A49" s="490"/>
      <c r="B49" s="452" t="s">
        <v>105</v>
      </c>
      <c r="C49" s="452"/>
      <c r="D49" s="452"/>
      <c r="E49" s="453"/>
      <c r="F49" s="78"/>
      <c r="G49" s="79" t="s">
        <v>161</v>
      </c>
      <c r="H49" s="78" t="s">
        <v>3</v>
      </c>
      <c r="I49" s="79"/>
      <c r="J49" s="78"/>
      <c r="K49" s="79"/>
      <c r="L49" s="78"/>
      <c r="M49" s="79"/>
      <c r="N49" s="78"/>
      <c r="O49" s="79"/>
      <c r="P49" s="78"/>
      <c r="Q49" s="80"/>
      <c r="R49" s="81"/>
      <c r="S49" s="82"/>
      <c r="T49" s="78"/>
      <c r="U49" s="80"/>
      <c r="V49" s="81"/>
      <c r="W49" s="82"/>
      <c r="X49" s="49"/>
      <c r="Y49" s="49"/>
      <c r="AM49" s="52" t="str">
        <f t="shared" si="11"/>
        <v>DANIŞMANLIK</v>
      </c>
      <c r="AN49" s="52" t="str">
        <f t="shared" si="12"/>
        <v>Temel Bilgi Teknolojileri -I</v>
      </c>
      <c r="AO49" s="52" t="str">
        <f t="shared" si="13"/>
        <v/>
      </c>
      <c r="AP49" s="52" t="str">
        <f t="shared" si="14"/>
        <v/>
      </c>
      <c r="AQ49" s="52" t="str">
        <f t="shared" si="15"/>
        <v/>
      </c>
      <c r="AR49" s="51" t="str">
        <f t="shared" si="16"/>
        <v/>
      </c>
      <c r="AS49" s="51" t="str">
        <f t="shared" si="17"/>
        <v/>
      </c>
    </row>
    <row r="50" spans="1:45" ht="15" customHeight="1">
      <c r="A50" s="490"/>
      <c r="B50" s="452" t="s">
        <v>106</v>
      </c>
      <c r="C50" s="452"/>
      <c r="D50" s="452"/>
      <c r="E50" s="453"/>
      <c r="F50" s="78"/>
      <c r="G50" s="79" t="s">
        <v>161</v>
      </c>
      <c r="H50" s="78" t="s">
        <v>3</v>
      </c>
      <c r="I50" s="79"/>
      <c r="J50" s="78"/>
      <c r="K50" s="79"/>
      <c r="L50" s="78"/>
      <c r="M50" s="79"/>
      <c r="N50" s="78"/>
      <c r="O50" s="79"/>
      <c r="P50" s="78"/>
      <c r="Q50" s="80"/>
      <c r="R50" s="81"/>
      <c r="S50" s="82"/>
      <c r="T50" s="78"/>
      <c r="U50" s="80"/>
      <c r="V50" s="81"/>
      <c r="W50" s="82"/>
      <c r="X50" s="49"/>
      <c r="Y50" s="49"/>
      <c r="AB50" s="25"/>
      <c r="AM50" s="52" t="str">
        <f t="shared" si="11"/>
        <v>DANIŞMANLIK</v>
      </c>
      <c r="AN50" s="52" t="str">
        <f t="shared" si="12"/>
        <v>Temel Bilgi Teknolojileri -I</v>
      </c>
      <c r="AO50" s="52" t="str">
        <f t="shared" si="13"/>
        <v/>
      </c>
      <c r="AP50" s="52" t="str">
        <f t="shared" si="14"/>
        <v/>
      </c>
      <c r="AQ50" s="52" t="str">
        <f t="shared" si="15"/>
        <v/>
      </c>
      <c r="AR50" s="51" t="str">
        <f t="shared" si="16"/>
        <v/>
      </c>
      <c r="AS50" s="51" t="str">
        <f t="shared" si="17"/>
        <v/>
      </c>
    </row>
    <row r="51" spans="1:45" ht="15" customHeight="1">
      <c r="A51" s="490"/>
      <c r="B51" s="452" t="s">
        <v>107</v>
      </c>
      <c r="C51" s="452"/>
      <c r="D51" s="452"/>
      <c r="E51" s="453"/>
      <c r="F51" s="78"/>
      <c r="G51" s="79"/>
      <c r="H51" s="78"/>
      <c r="I51" s="79"/>
      <c r="J51" s="78"/>
      <c r="K51" s="79"/>
      <c r="L51" s="78"/>
      <c r="M51" s="79"/>
      <c r="N51" s="78"/>
      <c r="O51" s="79"/>
      <c r="P51" s="78"/>
      <c r="Q51" s="80"/>
      <c r="R51" s="81"/>
      <c r="S51" s="82"/>
      <c r="T51" s="78"/>
      <c r="U51" s="80"/>
      <c r="V51" s="81"/>
      <c r="W51" s="82"/>
      <c r="X51" s="49"/>
      <c r="Y51" s="49"/>
      <c r="AB51" s="25"/>
      <c r="AM51" s="52" t="str">
        <f t="shared" si="11"/>
        <v/>
      </c>
      <c r="AN51" s="52" t="str">
        <f t="shared" si="12"/>
        <v/>
      </c>
      <c r="AO51" s="52" t="str">
        <f t="shared" si="13"/>
        <v/>
      </c>
      <c r="AP51" s="52" t="str">
        <f t="shared" si="14"/>
        <v/>
      </c>
      <c r="AQ51" s="52" t="str">
        <f t="shared" si="15"/>
        <v/>
      </c>
      <c r="AR51" s="51" t="str">
        <f t="shared" si="16"/>
        <v/>
      </c>
      <c r="AS51" s="51" t="str">
        <f t="shared" si="17"/>
        <v/>
      </c>
    </row>
    <row r="52" spans="1:45" ht="15" customHeight="1">
      <c r="A52" s="490" t="s">
        <v>108</v>
      </c>
      <c r="B52" s="451" t="s">
        <v>109</v>
      </c>
      <c r="C52" s="451"/>
      <c r="D52" s="451"/>
      <c r="E52" s="440"/>
      <c r="F52" s="83"/>
      <c r="G52" s="82"/>
      <c r="H52" s="83"/>
      <c r="I52" s="82"/>
      <c r="J52" s="83"/>
      <c r="K52" s="82"/>
      <c r="L52" s="83"/>
      <c r="M52" s="82"/>
      <c r="N52" s="83"/>
      <c r="O52" s="82"/>
      <c r="P52" s="78"/>
      <c r="Q52" s="80"/>
      <c r="R52" s="81"/>
      <c r="S52" s="82"/>
      <c r="T52" s="78"/>
      <c r="U52" s="80"/>
      <c r="V52" s="81"/>
      <c r="W52" s="82"/>
      <c r="X52" s="49"/>
      <c r="Y52" s="49"/>
      <c r="AB52" s="26"/>
      <c r="AM52" s="51" t="str">
        <f t="shared" si="11"/>
        <v/>
      </c>
      <c r="AN52" s="51" t="str">
        <f t="shared" si="12"/>
        <v/>
      </c>
      <c r="AO52" s="51" t="str">
        <f t="shared" si="13"/>
        <v/>
      </c>
      <c r="AP52" s="51" t="str">
        <f t="shared" si="14"/>
        <v/>
      </c>
      <c r="AQ52" s="51" t="str">
        <f t="shared" si="15"/>
        <v/>
      </c>
      <c r="AR52" s="51" t="str">
        <f t="shared" si="16"/>
        <v/>
      </c>
      <c r="AS52" s="51" t="str">
        <f t="shared" si="17"/>
        <v/>
      </c>
    </row>
    <row r="53" spans="1:45" ht="15" customHeight="1">
      <c r="A53" s="490"/>
      <c r="B53" s="451" t="s">
        <v>110</v>
      </c>
      <c r="C53" s="451"/>
      <c r="D53" s="451"/>
      <c r="E53" s="440"/>
      <c r="F53" s="83"/>
      <c r="G53" s="82"/>
      <c r="H53" s="83"/>
      <c r="I53" s="82"/>
      <c r="J53" s="83"/>
      <c r="K53" s="82"/>
      <c r="L53" s="83"/>
      <c r="M53" s="82"/>
      <c r="N53" s="83"/>
      <c r="O53" s="82"/>
      <c r="P53" s="78"/>
      <c r="Q53" s="80"/>
      <c r="R53" s="81"/>
      <c r="S53" s="82"/>
      <c r="T53" s="78"/>
      <c r="U53" s="80"/>
      <c r="V53" s="81"/>
      <c r="W53" s="82"/>
      <c r="X53" s="49"/>
      <c r="Y53" s="49"/>
      <c r="AB53" s="8"/>
      <c r="AM53" s="51" t="str">
        <f t="shared" si="11"/>
        <v/>
      </c>
      <c r="AN53" s="51" t="str">
        <f t="shared" si="12"/>
        <v/>
      </c>
      <c r="AO53" s="51" t="str">
        <f t="shared" si="13"/>
        <v/>
      </c>
      <c r="AP53" s="51" t="str">
        <f t="shared" si="14"/>
        <v/>
      </c>
      <c r="AQ53" s="51" t="str">
        <f t="shared" si="15"/>
        <v/>
      </c>
      <c r="AR53" s="51" t="str">
        <f t="shared" si="16"/>
        <v/>
      </c>
      <c r="AS53" s="51" t="str">
        <f t="shared" si="17"/>
        <v/>
      </c>
    </row>
    <row r="54" spans="1:45" ht="15" customHeight="1">
      <c r="A54" s="490"/>
      <c r="B54" s="451" t="s">
        <v>111</v>
      </c>
      <c r="C54" s="451"/>
      <c r="D54" s="451"/>
      <c r="E54" s="440"/>
      <c r="F54" s="83" t="s">
        <v>171</v>
      </c>
      <c r="G54" s="82"/>
      <c r="H54" s="83" t="s">
        <v>171</v>
      </c>
      <c r="I54" s="82"/>
      <c r="J54" s="83"/>
      <c r="K54" s="82"/>
      <c r="L54" s="83"/>
      <c r="M54" s="82"/>
      <c r="N54" s="83"/>
      <c r="O54" s="82"/>
      <c r="P54" s="78"/>
      <c r="Q54" s="80"/>
      <c r="R54" s="81"/>
      <c r="S54" s="82"/>
      <c r="T54" s="78"/>
      <c r="U54" s="80"/>
      <c r="V54" s="81"/>
      <c r="W54" s="82"/>
      <c r="X54" s="49"/>
      <c r="Y54" s="49"/>
      <c r="AB54" s="27"/>
      <c r="AM54" s="51" t="str">
        <f t="shared" si="11"/>
        <v>Temel Bilgi Teknolojileri -I</v>
      </c>
      <c r="AN54" s="51" t="str">
        <f t="shared" si="12"/>
        <v>Temel Bilgi Teknolojileri -I</v>
      </c>
      <c r="AO54" s="51" t="str">
        <f t="shared" si="13"/>
        <v/>
      </c>
      <c r="AP54" s="51" t="str">
        <f t="shared" si="14"/>
        <v/>
      </c>
      <c r="AQ54" s="51" t="str">
        <f t="shared" si="15"/>
        <v/>
      </c>
      <c r="AR54" s="51" t="str">
        <f t="shared" si="16"/>
        <v/>
      </c>
      <c r="AS54" s="51" t="str">
        <f t="shared" si="17"/>
        <v/>
      </c>
    </row>
    <row r="55" spans="1:45" ht="15" customHeight="1">
      <c r="A55" s="490"/>
      <c r="B55" s="451" t="s">
        <v>112</v>
      </c>
      <c r="C55" s="451"/>
      <c r="D55" s="451"/>
      <c r="E55" s="440"/>
      <c r="F55" s="83"/>
      <c r="G55" s="82"/>
      <c r="H55" s="83" t="s">
        <v>171</v>
      </c>
      <c r="I55" s="82"/>
      <c r="J55" s="83"/>
      <c r="K55" s="82"/>
      <c r="L55" s="83"/>
      <c r="M55" s="82"/>
      <c r="N55" s="83"/>
      <c r="O55" s="82"/>
      <c r="P55" s="78"/>
      <c r="Q55" s="80"/>
      <c r="R55" s="81"/>
      <c r="S55" s="82"/>
      <c r="T55" s="78"/>
      <c r="U55" s="80"/>
      <c r="V55" s="81"/>
      <c r="W55" s="82"/>
      <c r="X55" s="49"/>
      <c r="Y55" s="49"/>
      <c r="AB55" s="23"/>
      <c r="AM55" s="51" t="str">
        <f t="shared" si="11"/>
        <v/>
      </c>
      <c r="AN55" s="51" t="str">
        <f t="shared" si="12"/>
        <v>Temel Bilgi Teknolojileri -I</v>
      </c>
      <c r="AO55" s="51" t="str">
        <f t="shared" si="13"/>
        <v/>
      </c>
      <c r="AP55" s="51" t="str">
        <f t="shared" si="14"/>
        <v/>
      </c>
      <c r="AQ55" s="51" t="str">
        <f t="shared" si="15"/>
        <v/>
      </c>
      <c r="AR55" s="51" t="str">
        <f t="shared" si="16"/>
        <v/>
      </c>
      <c r="AS55" s="51" t="str">
        <f t="shared" si="17"/>
        <v/>
      </c>
    </row>
    <row r="56" spans="1:45" ht="15" customHeight="1" thickBot="1">
      <c r="A56" s="490"/>
      <c r="B56" s="451" t="s">
        <v>113</v>
      </c>
      <c r="C56" s="451"/>
      <c r="D56" s="451"/>
      <c r="E56" s="440"/>
      <c r="F56" s="83"/>
      <c r="G56" s="82"/>
      <c r="H56" s="83"/>
      <c r="I56" s="82"/>
      <c r="J56" s="83"/>
      <c r="K56" s="82"/>
      <c r="L56" s="83"/>
      <c r="M56" s="82"/>
      <c r="N56" s="83"/>
      <c r="O56" s="82"/>
      <c r="P56" s="78"/>
      <c r="Q56" s="80"/>
      <c r="R56" s="81"/>
      <c r="S56" s="82"/>
      <c r="T56" s="78"/>
      <c r="U56" s="80"/>
      <c r="V56" s="81"/>
      <c r="W56" s="82"/>
      <c r="X56" s="74"/>
      <c r="Y56" s="74"/>
      <c r="Z56" s="16"/>
      <c r="AA56" s="9"/>
      <c r="AB56" s="23"/>
      <c r="AM56" s="51" t="str">
        <f t="shared" si="11"/>
        <v/>
      </c>
      <c r="AN56" s="51" t="str">
        <f t="shared" si="12"/>
        <v/>
      </c>
      <c r="AO56" s="51" t="str">
        <f t="shared" si="13"/>
        <v/>
      </c>
      <c r="AP56" s="51" t="str">
        <f t="shared" si="14"/>
        <v/>
      </c>
      <c r="AQ56" s="51" t="str">
        <f t="shared" si="15"/>
        <v/>
      </c>
      <c r="AR56" s="51" t="str">
        <f t="shared" si="16"/>
        <v/>
      </c>
      <c r="AS56" s="51" t="str">
        <f t="shared" si="17"/>
        <v/>
      </c>
    </row>
    <row r="57" spans="1:45" ht="15" customHeight="1" thickBot="1">
      <c r="A57" s="490"/>
      <c r="B57" s="451" t="s">
        <v>114</v>
      </c>
      <c r="C57" s="451"/>
      <c r="D57" s="451"/>
      <c r="E57" s="440"/>
      <c r="F57" s="83"/>
      <c r="G57" s="82"/>
      <c r="H57" s="83"/>
      <c r="I57" s="82"/>
      <c r="J57" s="83"/>
      <c r="K57" s="82"/>
      <c r="L57" s="83"/>
      <c r="M57" s="82"/>
      <c r="N57" s="83"/>
      <c r="O57" s="82"/>
      <c r="P57" s="78"/>
      <c r="Q57" s="80"/>
      <c r="R57" s="81"/>
      <c r="S57" s="82"/>
      <c r="T57" s="78"/>
      <c r="U57" s="80"/>
      <c r="V57" s="81"/>
      <c r="W57" s="82"/>
      <c r="X57" s="84" t="s">
        <v>115</v>
      </c>
      <c r="Y57" s="85" t="s">
        <v>116</v>
      </c>
      <c r="Z57" s="23"/>
      <c r="AA57" s="9"/>
      <c r="AK57" s="51" t="str">
        <f>CONCATENATE(IF(F57="","",VLOOKUP(F57,$A$14:$W$35,3,FALSE)),IF(G57="","",VLOOKUP(G57,$A$14:$W$35,3,FALSE)))</f>
        <v/>
      </c>
      <c r="AL57" s="51" t="str">
        <f>CONCATENATE(IF(H57="","",VLOOKUP(H57,$A$14:$W$35,3,FALSE)),IF(I57="","",VLOOKUP(I57,$A$14:$W$35,3,FALSE)))</f>
        <v/>
      </c>
      <c r="AM57" s="51" t="str">
        <f>CONCATENATE(IF(J57="","",VLOOKUP(J57,$A$14:$W$35,3,FALSE)),IF(K57="","",VLOOKUP(K57,$A$14:$W$35,3,FALSE)))</f>
        <v/>
      </c>
      <c r="AN57" s="51" t="str">
        <f>CONCATENATE(IF(L57="","",VLOOKUP(L57,$A$14:$W$35,3,FALSE)),IF(M57="","",VLOOKUP(M57,$A$14:$W$35,3,FALSE)))</f>
        <v/>
      </c>
      <c r="AO57" s="51" t="str">
        <f>CONCATENATE(IF(N57="","",VLOOKUP(N57,$A$14:$W$35,3,FALSE)),IF(O57="","",VLOOKUP(O57,$A$14:$W$35,3,FALSE)))</f>
        <v/>
      </c>
      <c r="AP57" s="51" t="str">
        <f>CONCATENATE(IF(P57="","",VLOOKUP(P57,$A$14:$W$35,3,FALSE)),IF(Q57="","",VLOOKUP(Q57,$A$14:$W$35,3,FALSE)),IF(R57="","",VLOOKUP(R57,$A$14:$W$35,3,FALSE)),IF(S57="","",VLOOKUP(S57,$A$14:$W$35,3,FALSE)))</f>
        <v/>
      </c>
      <c r="AQ57" s="51" t="str">
        <f>CONCATENATE(IF(T57="","",VLOOKUP(T57,$A$14:$W$35,3,FALSE)),IF(U57="","",VLOOKUP(U57,$A$14:$W$35,3,FALSE)),IF(V57="","",VLOOKUP(V57,$A$14:$W$35,3,FALSE)),IF(W57="","",VLOOKUP(W57,$A$14:$W$35,3,FALSE)))</f>
        <v/>
      </c>
    </row>
    <row r="58" spans="1:45" ht="15" customHeight="1">
      <c r="A58" s="452" t="s">
        <v>95</v>
      </c>
      <c r="B58" s="452"/>
      <c r="C58" s="452"/>
      <c r="D58" s="452"/>
      <c r="E58" s="453"/>
      <c r="F58" s="86">
        <f>9-COUNTBLANK(F43:F51)</f>
        <v>2</v>
      </c>
      <c r="G58" s="87">
        <f t="shared" ref="G58:O58" si="18">9-COUNTBLANK(G43:G51)</f>
        <v>2</v>
      </c>
      <c r="H58" s="86">
        <f t="shared" si="18"/>
        <v>2</v>
      </c>
      <c r="I58" s="87">
        <f t="shared" si="18"/>
        <v>3</v>
      </c>
      <c r="J58" s="86">
        <f t="shared" si="18"/>
        <v>3</v>
      </c>
      <c r="K58" s="87">
        <f t="shared" si="18"/>
        <v>0</v>
      </c>
      <c r="L58" s="86">
        <f t="shared" si="18"/>
        <v>1</v>
      </c>
      <c r="M58" s="87">
        <f t="shared" si="18"/>
        <v>0</v>
      </c>
      <c r="N58" s="86">
        <f t="shared" si="18"/>
        <v>0</v>
      </c>
      <c r="O58" s="87">
        <f t="shared" si="18"/>
        <v>0</v>
      </c>
      <c r="P58" s="88">
        <f>15-COUNTBLANK(P43:P57)</f>
        <v>0</v>
      </c>
      <c r="Q58" s="88">
        <f>15-COUNTBLANK(Q43:Q57)</f>
        <v>0</v>
      </c>
      <c r="R58" s="89"/>
      <c r="S58" s="90"/>
      <c r="T58" s="88">
        <f>15-COUNTBLANK(T43:T57)</f>
        <v>0</v>
      </c>
      <c r="U58" s="88">
        <f>15-COUNTBLANK(U43:U57)</f>
        <v>0</v>
      </c>
      <c r="V58" s="89"/>
      <c r="W58" s="90"/>
      <c r="X58" s="91">
        <f>F58+H58+J58+L58+N58+P58+T58</f>
        <v>8</v>
      </c>
      <c r="Y58" s="92">
        <f>G58+I58+K58+M58+O58+Q58+U58</f>
        <v>5</v>
      </c>
      <c r="Z58" s="28"/>
      <c r="AA58" s="187"/>
    </row>
    <row r="59" spans="1:45" ht="15" customHeight="1">
      <c r="A59" s="452" t="s">
        <v>96</v>
      </c>
      <c r="B59" s="452"/>
      <c r="C59" s="452"/>
      <c r="D59" s="452"/>
      <c r="E59" s="453"/>
      <c r="F59" s="86">
        <f>6-COUNTBLANK(F52:F57)</f>
        <v>1</v>
      </c>
      <c r="G59" s="87">
        <f t="shared" ref="G59:O59" si="19">6-COUNTBLANK(G52:G57)</f>
        <v>0</v>
      </c>
      <c r="H59" s="86">
        <f t="shared" si="19"/>
        <v>2</v>
      </c>
      <c r="I59" s="87">
        <f t="shared" si="19"/>
        <v>0</v>
      </c>
      <c r="J59" s="86">
        <f t="shared" si="19"/>
        <v>0</v>
      </c>
      <c r="K59" s="87">
        <f t="shared" si="19"/>
        <v>0</v>
      </c>
      <c r="L59" s="86">
        <f t="shared" si="19"/>
        <v>0</v>
      </c>
      <c r="M59" s="87">
        <f t="shared" si="19"/>
        <v>0</v>
      </c>
      <c r="N59" s="86">
        <f t="shared" si="19"/>
        <v>0</v>
      </c>
      <c r="O59" s="87">
        <f t="shared" si="19"/>
        <v>0</v>
      </c>
      <c r="P59" s="93"/>
      <c r="Q59" s="89"/>
      <c r="R59" s="94">
        <f>15-COUNTBLANK(R43:R57)</f>
        <v>0</v>
      </c>
      <c r="S59" s="94">
        <f>15-COUNTBLANK(S43:S57)</f>
        <v>0</v>
      </c>
      <c r="T59" s="93"/>
      <c r="U59" s="89"/>
      <c r="V59" s="94">
        <f>15-COUNTBLANK(V43:V57)</f>
        <v>0</v>
      </c>
      <c r="W59" s="94">
        <f>15-COUNTBLANK(W43:W57)</f>
        <v>0</v>
      </c>
      <c r="X59" s="95">
        <f>F59+H59+J59+L59+N59+R59+V59</f>
        <v>3</v>
      </c>
      <c r="Y59" s="87">
        <f>G59+I59+K59+M59+O59+S59+W59</f>
        <v>0</v>
      </c>
      <c r="Z59" s="28"/>
      <c r="AA59" s="187"/>
    </row>
    <row r="60" spans="1:45" ht="15" customHeight="1" thickBot="1">
      <c r="A60" s="452" t="s">
        <v>117</v>
      </c>
      <c r="B60" s="452"/>
      <c r="C60" s="452"/>
      <c r="D60" s="452"/>
      <c r="E60" s="453"/>
      <c r="F60" s="96">
        <f>F58+F59</f>
        <v>3</v>
      </c>
      <c r="G60" s="97">
        <f t="shared" ref="G60:W60" si="20">G58+G59</f>
        <v>2</v>
      </c>
      <c r="H60" s="96">
        <f t="shared" si="20"/>
        <v>4</v>
      </c>
      <c r="I60" s="97">
        <f t="shared" si="20"/>
        <v>3</v>
      </c>
      <c r="J60" s="96">
        <f t="shared" si="20"/>
        <v>3</v>
      </c>
      <c r="K60" s="97">
        <f t="shared" si="20"/>
        <v>0</v>
      </c>
      <c r="L60" s="96">
        <f t="shared" si="20"/>
        <v>1</v>
      </c>
      <c r="M60" s="97">
        <f t="shared" si="20"/>
        <v>0</v>
      </c>
      <c r="N60" s="96">
        <f t="shared" si="20"/>
        <v>0</v>
      </c>
      <c r="O60" s="97">
        <f t="shared" si="20"/>
        <v>0</v>
      </c>
      <c r="P60" s="98">
        <f t="shared" si="20"/>
        <v>0</v>
      </c>
      <c r="Q60" s="99">
        <f t="shared" si="20"/>
        <v>0</v>
      </c>
      <c r="R60" s="99">
        <f t="shared" si="20"/>
        <v>0</v>
      </c>
      <c r="S60" s="100">
        <f t="shared" si="20"/>
        <v>0</v>
      </c>
      <c r="T60" s="98">
        <f t="shared" si="20"/>
        <v>0</v>
      </c>
      <c r="U60" s="99">
        <f t="shared" si="20"/>
        <v>0</v>
      </c>
      <c r="V60" s="99">
        <f t="shared" si="20"/>
        <v>0</v>
      </c>
      <c r="W60" s="100">
        <f t="shared" si="20"/>
        <v>0</v>
      </c>
      <c r="X60" s="333">
        <f>SUM(F60:W60)</f>
        <v>16</v>
      </c>
      <c r="Y60" s="334"/>
      <c r="Z60" s="9"/>
      <c r="AA60" s="187"/>
    </row>
    <row r="61" spans="1:45" ht="15" customHeight="1">
      <c r="A61" s="101"/>
      <c r="B61" s="101"/>
      <c r="C61" s="101"/>
      <c r="D61" s="74"/>
      <c r="E61" s="74"/>
      <c r="F61" s="74"/>
      <c r="G61" s="74"/>
      <c r="H61" s="74"/>
      <c r="I61" s="74"/>
      <c r="J61" s="74"/>
      <c r="K61" s="74"/>
      <c r="L61" s="74"/>
      <c r="M61" s="74"/>
      <c r="N61" s="74"/>
      <c r="O61" s="74"/>
      <c r="P61" s="74"/>
      <c r="Q61" s="74"/>
      <c r="R61" s="74"/>
      <c r="S61" s="74"/>
      <c r="T61" s="74"/>
      <c r="U61" s="74"/>
      <c r="V61" s="74"/>
      <c r="W61" s="74"/>
      <c r="X61" s="74"/>
      <c r="Y61" s="74"/>
      <c r="Z61" s="8"/>
      <c r="AA61" s="8"/>
      <c r="AB61" s="48"/>
    </row>
    <row r="62" spans="1:45" ht="15" customHeight="1">
      <c r="A62" s="440" t="s">
        <v>118</v>
      </c>
      <c r="B62" s="441"/>
      <c r="C62" s="441"/>
      <c r="D62" s="441"/>
      <c r="E62" s="441"/>
      <c r="F62" s="441"/>
      <c r="G62" s="441"/>
      <c r="H62" s="441"/>
      <c r="I62" s="441"/>
      <c r="J62" s="441"/>
      <c r="K62" s="441"/>
      <c r="L62" s="441"/>
      <c r="M62" s="442"/>
      <c r="N62" s="49"/>
      <c r="O62" s="440" t="s">
        <v>119</v>
      </c>
      <c r="P62" s="441"/>
      <c r="Q62" s="441"/>
      <c r="R62" s="441"/>
      <c r="S62" s="441"/>
      <c r="T62" s="441"/>
      <c r="U62" s="441"/>
      <c r="V62" s="441"/>
      <c r="W62" s="441"/>
      <c r="X62" s="441"/>
      <c r="Y62" s="442"/>
      <c r="Z62" s="4"/>
      <c r="AA62" s="22"/>
    </row>
    <row r="63" spans="1:45" ht="15" customHeight="1">
      <c r="A63" s="454" t="s">
        <v>120</v>
      </c>
      <c r="B63" s="484" t="s">
        <v>121</v>
      </c>
      <c r="C63" s="485"/>
      <c r="D63" s="485"/>
      <c r="E63" s="486"/>
      <c r="F63" s="491">
        <f ca="1">TODAY()</f>
        <v>41010</v>
      </c>
      <c r="G63" s="492"/>
      <c r="H63" s="492"/>
      <c r="I63" s="492"/>
      <c r="J63" s="492"/>
      <c r="K63" s="492"/>
      <c r="L63" s="492"/>
      <c r="M63" s="493"/>
      <c r="N63" s="49"/>
      <c r="O63" s="477" t="s">
        <v>122</v>
      </c>
      <c r="P63" s="440" t="s">
        <v>123</v>
      </c>
      <c r="Q63" s="441"/>
      <c r="R63" s="442"/>
      <c r="S63" s="509">
        <f ca="1">TODAY()</f>
        <v>41010</v>
      </c>
      <c r="T63" s="510"/>
      <c r="U63" s="510"/>
      <c r="V63" s="510"/>
      <c r="W63" s="510"/>
      <c r="X63" s="510"/>
      <c r="Y63" s="511"/>
      <c r="Z63" s="4"/>
      <c r="AA63" s="22"/>
    </row>
    <row r="64" spans="1:45" ht="24.6" customHeight="1">
      <c r="A64" s="454"/>
      <c r="B64" s="434" t="s">
        <v>23</v>
      </c>
      <c r="C64" s="435"/>
      <c r="D64" s="435"/>
      <c r="E64" s="436"/>
      <c r="F64" s="464"/>
      <c r="G64" s="465"/>
      <c r="H64" s="465"/>
      <c r="I64" s="465"/>
      <c r="J64" s="465"/>
      <c r="K64" s="465"/>
      <c r="L64" s="465"/>
      <c r="M64" s="466"/>
      <c r="N64" s="49"/>
      <c r="O64" s="478"/>
      <c r="P64" s="434" t="s">
        <v>23</v>
      </c>
      <c r="Q64" s="435"/>
      <c r="R64" s="436"/>
      <c r="S64" s="464"/>
      <c r="T64" s="465"/>
      <c r="U64" s="465"/>
      <c r="V64" s="465"/>
      <c r="W64" s="465"/>
      <c r="X64" s="465"/>
      <c r="Y64" s="466"/>
      <c r="Z64" s="4"/>
      <c r="AA64" s="22"/>
    </row>
    <row r="65" spans="1:31" ht="24.6" customHeight="1">
      <c r="A65" s="454"/>
      <c r="B65" s="437"/>
      <c r="C65" s="438"/>
      <c r="D65" s="438"/>
      <c r="E65" s="439"/>
      <c r="F65" s="467"/>
      <c r="G65" s="468"/>
      <c r="H65" s="468"/>
      <c r="I65" s="468"/>
      <c r="J65" s="468"/>
      <c r="K65" s="468"/>
      <c r="L65" s="468"/>
      <c r="M65" s="469"/>
      <c r="N65" s="49"/>
      <c r="O65" s="478"/>
      <c r="P65" s="437"/>
      <c r="Q65" s="438"/>
      <c r="R65" s="439"/>
      <c r="S65" s="467"/>
      <c r="T65" s="468"/>
      <c r="U65" s="468"/>
      <c r="V65" s="468"/>
      <c r="W65" s="468"/>
      <c r="X65" s="468"/>
      <c r="Y65" s="469"/>
      <c r="Z65" s="4"/>
      <c r="AA65" s="22"/>
    </row>
    <row r="66" spans="1:31" ht="15" customHeight="1">
      <c r="A66" s="454"/>
      <c r="B66" s="434" t="s">
        <v>24</v>
      </c>
      <c r="C66" s="435"/>
      <c r="D66" s="435"/>
      <c r="E66" s="436"/>
      <c r="F66" s="362" t="str">
        <f>E7</f>
        <v>Öğretim Üyesi</v>
      </c>
      <c r="G66" s="363"/>
      <c r="H66" s="363"/>
      <c r="I66" s="363"/>
      <c r="J66" s="363"/>
      <c r="K66" s="363"/>
      <c r="L66" s="363"/>
      <c r="M66" s="364"/>
      <c r="N66" s="49"/>
      <c r="O66" s="478"/>
      <c r="P66" s="434" t="s">
        <v>24</v>
      </c>
      <c r="Q66" s="435"/>
      <c r="R66" s="436"/>
      <c r="S66" s="470" t="str">
        <f>IF(VLOOKUP(I2,BA2:BE28,3,FALSE)=0,"Birimler Sekmesinde Bölüm Başkanı Alanı Girilmemiş",VLOOKUP(I2,BA2:BE28,3,FALSE))</f>
        <v>Prof. Dr. Üstün ÖZEN</v>
      </c>
      <c r="T66" s="471"/>
      <c r="U66" s="471"/>
      <c r="V66" s="471"/>
      <c r="W66" s="471"/>
      <c r="X66" s="471"/>
      <c r="Y66" s="472"/>
      <c r="Z66" s="4"/>
      <c r="AA66" s="22"/>
    </row>
    <row r="67" spans="1:31" ht="15" customHeight="1">
      <c r="A67" s="454"/>
      <c r="B67" s="437"/>
      <c r="C67" s="438"/>
      <c r="D67" s="438"/>
      <c r="E67" s="439"/>
      <c r="F67" s="365"/>
      <c r="G67" s="366"/>
      <c r="H67" s="366"/>
      <c r="I67" s="366"/>
      <c r="J67" s="366"/>
      <c r="K67" s="366"/>
      <c r="L67" s="366"/>
      <c r="M67" s="367"/>
      <c r="N67" s="49"/>
      <c r="O67" s="478"/>
      <c r="P67" s="437"/>
      <c r="Q67" s="438"/>
      <c r="R67" s="439"/>
      <c r="S67" s="473"/>
      <c r="T67" s="474"/>
      <c r="U67" s="474"/>
      <c r="V67" s="474"/>
      <c r="W67" s="474"/>
      <c r="X67" s="474"/>
      <c r="Y67" s="475"/>
      <c r="Z67" s="4"/>
      <c r="AA67" s="22"/>
    </row>
    <row r="68" spans="1:31">
      <c r="AB68" s="4"/>
    </row>
    <row r="69" spans="1:31">
      <c r="A69" s="48" t="s">
        <v>150</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7"/>
      <c r="AC69" s="48"/>
      <c r="AD69" s="48"/>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7"/>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7"/>
    </row>
    <row r="72" spans="1:31"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7"/>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7"/>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7"/>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7"/>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7"/>
    </row>
    <row r="77" spans="1:31">
      <c r="A77" s="4"/>
      <c r="B77" s="4"/>
      <c r="C77" s="4"/>
      <c r="D77" s="4"/>
      <c r="E77" s="4"/>
      <c r="F77" s="4"/>
      <c r="G77" s="4"/>
      <c r="H77" s="4"/>
      <c r="I77" s="4"/>
      <c r="J77" s="4"/>
      <c r="K77" s="4"/>
      <c r="L77" s="4"/>
      <c r="M77" s="4"/>
      <c r="N77" s="4"/>
      <c r="O77" s="4"/>
      <c r="P77" s="4"/>
      <c r="Q77" s="4"/>
      <c r="R77" s="4"/>
      <c r="S77" s="4"/>
      <c r="T77" s="4"/>
      <c r="U77" s="4"/>
      <c r="V77" s="4"/>
      <c r="W77" s="4"/>
      <c r="X77" s="4"/>
      <c r="Y77" s="47"/>
      <c r="Z77" s="47"/>
      <c r="AA77" s="47"/>
      <c r="AB77" s="47"/>
      <c r="AC77" s="47"/>
      <c r="AD77" s="47"/>
      <c r="AE77" s="47"/>
    </row>
    <row r="78" spans="1:31">
      <c r="A78" s="4"/>
      <c r="B78" s="4"/>
      <c r="C78" s="4"/>
      <c r="D78" s="4"/>
      <c r="E78" s="4"/>
      <c r="F78" s="4"/>
      <c r="G78" s="4"/>
      <c r="H78" s="4"/>
      <c r="I78" s="4"/>
      <c r="J78" s="4"/>
      <c r="K78" s="4"/>
      <c r="L78" s="4"/>
      <c r="M78" s="4"/>
      <c r="N78" s="4"/>
      <c r="O78" s="4"/>
      <c r="P78" s="4"/>
      <c r="Q78" s="4"/>
      <c r="R78" s="4"/>
      <c r="S78" s="4"/>
      <c r="T78" s="4"/>
      <c r="U78" s="4"/>
      <c r="V78" s="4"/>
      <c r="W78" s="4"/>
      <c r="X78" s="4"/>
      <c r="Y78" s="47"/>
      <c r="Z78" s="47"/>
      <c r="AA78" s="47"/>
      <c r="AB78" s="4"/>
      <c r="AC78" s="47"/>
      <c r="AD78" s="47"/>
      <c r="AE78" s="47"/>
    </row>
    <row r="79" spans="1:31">
      <c r="A79" s="4"/>
      <c r="B79" s="4"/>
      <c r="C79" s="4"/>
      <c r="D79" s="4"/>
      <c r="E79" s="4"/>
      <c r="F79" s="4"/>
      <c r="G79" s="4"/>
      <c r="H79" s="4"/>
      <c r="I79" s="4"/>
      <c r="J79" s="4"/>
      <c r="K79" s="4"/>
      <c r="L79" s="4"/>
      <c r="M79" s="4"/>
      <c r="N79" s="4"/>
      <c r="O79" s="4"/>
      <c r="P79" s="4"/>
      <c r="Q79" s="4"/>
      <c r="R79" s="4"/>
      <c r="S79" s="4"/>
      <c r="T79" s="4"/>
      <c r="U79" s="4"/>
      <c r="V79" s="4"/>
      <c r="W79" s="4"/>
      <c r="X79" s="4"/>
      <c r="Y79" s="47"/>
      <c r="Z79" s="47"/>
      <c r="AA79" s="47"/>
      <c r="AB79" s="47"/>
      <c r="AC79" s="47"/>
      <c r="AD79" s="47"/>
      <c r="AE79" s="47"/>
    </row>
    <row r="80" spans="1:31">
      <c r="A80" s="4"/>
      <c r="B80" s="4"/>
      <c r="C80" s="4"/>
      <c r="D80" s="4"/>
      <c r="E80" s="4"/>
      <c r="F80" s="4"/>
      <c r="G80" s="4"/>
      <c r="H80" s="4"/>
      <c r="I80" s="4"/>
      <c r="J80" s="4"/>
      <c r="K80" s="4"/>
      <c r="L80" s="4"/>
      <c r="M80" s="4"/>
      <c r="N80" s="4"/>
      <c r="O80" s="4"/>
      <c r="P80" s="4"/>
      <c r="Q80" s="4"/>
      <c r="R80" s="4"/>
      <c r="S80" s="4"/>
      <c r="T80" s="4"/>
      <c r="U80" s="4"/>
      <c r="V80" s="4"/>
      <c r="W80" s="4"/>
      <c r="X80" s="4"/>
      <c r="Y80" s="47"/>
      <c r="Z80" s="47"/>
      <c r="AA80" s="47"/>
      <c r="AB80" s="47"/>
      <c r="AC80" s="47"/>
      <c r="AD80" s="47"/>
      <c r="AE80" s="47"/>
    </row>
    <row r="81" spans="1:31" ht="13.5" customHeight="1">
      <c r="A81" s="4"/>
      <c r="B81" s="4"/>
      <c r="C81" s="4"/>
      <c r="D81" s="4"/>
      <c r="E81" s="4"/>
      <c r="F81" s="4"/>
      <c r="G81" s="4"/>
      <c r="H81" s="4"/>
      <c r="I81" s="4"/>
      <c r="J81" s="4"/>
      <c r="K81" s="4"/>
      <c r="L81" s="4"/>
      <c r="M81" s="4"/>
      <c r="N81" s="4"/>
      <c r="O81" s="4"/>
      <c r="P81" s="4"/>
      <c r="Q81" s="4"/>
      <c r="R81" s="4"/>
      <c r="S81" s="4"/>
      <c r="T81" s="4"/>
      <c r="U81" s="4"/>
      <c r="V81" s="4"/>
      <c r="W81" s="4"/>
      <c r="X81" s="4"/>
      <c r="Y81" s="47"/>
      <c r="Z81" s="47"/>
      <c r="AA81" s="47"/>
      <c r="AC81" s="47"/>
      <c r="AD81" s="47"/>
      <c r="AE81" s="47"/>
    </row>
    <row r="82" spans="1:31">
      <c r="A82" s="4"/>
      <c r="B82" s="4"/>
      <c r="C82" s="4"/>
      <c r="D82" s="4"/>
      <c r="E82" s="4"/>
      <c r="F82" s="4"/>
      <c r="G82" s="4"/>
      <c r="H82" s="4"/>
      <c r="I82" s="4"/>
      <c r="J82" s="4"/>
      <c r="K82" s="4"/>
      <c r="L82" s="4"/>
      <c r="M82" s="4"/>
      <c r="N82" s="4"/>
      <c r="O82" s="4"/>
      <c r="P82" s="4"/>
      <c r="Q82" s="4"/>
      <c r="R82" s="4"/>
      <c r="S82" s="4"/>
      <c r="T82" s="4"/>
      <c r="U82" s="4"/>
      <c r="V82" s="4"/>
      <c r="W82" s="4"/>
      <c r="X82" s="4"/>
      <c r="Y82" s="47"/>
      <c r="Z82" s="47"/>
      <c r="AA82" s="47"/>
      <c r="AC82" s="47"/>
      <c r="AD82" s="47"/>
      <c r="AE82" s="47"/>
    </row>
    <row r="83" spans="1:31">
      <c r="A83" s="4"/>
      <c r="B83" s="4"/>
      <c r="C83" s="4"/>
      <c r="D83" s="4"/>
      <c r="E83" s="4"/>
      <c r="F83" s="4"/>
      <c r="G83" s="4"/>
      <c r="H83" s="4"/>
      <c r="I83" s="4"/>
      <c r="J83" s="4"/>
      <c r="K83" s="4"/>
      <c r="L83" s="4"/>
      <c r="M83" s="4"/>
      <c r="N83" s="4"/>
      <c r="O83" s="4"/>
      <c r="P83" s="4"/>
      <c r="Q83" s="4"/>
      <c r="R83" s="4"/>
      <c r="S83" s="4"/>
      <c r="T83" s="4"/>
      <c r="U83" s="4"/>
      <c r="V83" s="4"/>
      <c r="W83" s="4"/>
      <c r="X83" s="4"/>
      <c r="Y83" s="47"/>
      <c r="Z83" s="47"/>
      <c r="AA83" s="47"/>
      <c r="AC83" s="47"/>
      <c r="AD83" s="47"/>
      <c r="AE83" s="47"/>
    </row>
    <row r="84" spans="1:31">
      <c r="A84" s="4"/>
      <c r="B84" s="4"/>
      <c r="C84" s="4"/>
      <c r="D84" s="4"/>
      <c r="E84" s="4"/>
      <c r="F84" s="4"/>
      <c r="G84" s="4"/>
      <c r="H84" s="4"/>
      <c r="I84" s="4"/>
      <c r="J84" s="4"/>
      <c r="K84" s="4"/>
      <c r="L84" s="4"/>
      <c r="M84" s="4"/>
      <c r="N84" s="4"/>
      <c r="O84" s="4"/>
      <c r="P84" s="4"/>
      <c r="Q84" s="4"/>
      <c r="R84" s="4"/>
      <c r="S84" s="4"/>
      <c r="T84" s="4"/>
      <c r="U84" s="4"/>
      <c r="V84" s="4"/>
      <c r="W84" s="4"/>
      <c r="X84" s="4"/>
      <c r="Y84" s="47"/>
      <c r="Z84" s="47"/>
      <c r="AA84" s="47"/>
      <c r="AC84" s="47"/>
      <c r="AD84" s="47"/>
      <c r="AE84" s="47"/>
    </row>
    <row r="85" spans="1:31">
      <c r="A85" s="4"/>
      <c r="B85" s="4"/>
      <c r="C85" s="4"/>
      <c r="D85" s="4"/>
      <c r="E85" s="4"/>
      <c r="F85" s="4"/>
      <c r="G85" s="4"/>
      <c r="H85" s="4"/>
      <c r="I85" s="4"/>
      <c r="J85" s="4"/>
      <c r="K85" s="4"/>
      <c r="L85" s="4"/>
      <c r="M85" s="4"/>
      <c r="N85" s="4"/>
      <c r="O85" s="4"/>
      <c r="P85" s="4"/>
      <c r="Q85" s="4"/>
      <c r="R85" s="4"/>
      <c r="S85" s="4"/>
      <c r="T85" s="4"/>
      <c r="U85" s="4"/>
      <c r="V85" s="4"/>
      <c r="W85" s="4"/>
      <c r="X85" s="4"/>
      <c r="Y85" s="47"/>
      <c r="Z85" s="47"/>
      <c r="AA85" s="47"/>
      <c r="AC85" s="47"/>
      <c r="AD85" s="47"/>
      <c r="AE85" s="47"/>
    </row>
    <row r="86" spans="1:3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31">
      <c r="A87" s="4"/>
      <c r="B87" s="4"/>
      <c r="C87" s="4"/>
      <c r="D87" s="4"/>
      <c r="E87" s="4"/>
      <c r="F87" s="4"/>
      <c r="G87" s="4"/>
      <c r="H87" s="4"/>
      <c r="I87" s="4"/>
      <c r="J87" s="4"/>
      <c r="K87" s="4"/>
      <c r="L87" s="4"/>
      <c r="M87" s="4"/>
      <c r="N87" s="4"/>
      <c r="O87" s="4"/>
      <c r="P87" s="4"/>
      <c r="Q87" s="4"/>
      <c r="R87" s="4"/>
      <c r="S87" s="4"/>
      <c r="T87" s="4"/>
      <c r="U87" s="4"/>
      <c r="V87" s="4"/>
      <c r="W87" s="4"/>
      <c r="X87" s="4"/>
      <c r="Y87" s="47"/>
      <c r="Z87" s="47"/>
      <c r="AA87" s="47"/>
      <c r="AC87" s="47"/>
      <c r="AD87" s="47"/>
      <c r="AE87" s="47"/>
    </row>
    <row r="88" spans="1:31">
      <c r="A88" s="4"/>
      <c r="B88" s="4"/>
      <c r="C88" s="4"/>
      <c r="D88" s="4"/>
      <c r="E88" s="4"/>
      <c r="F88" s="4"/>
      <c r="G88" s="4"/>
      <c r="H88" s="4"/>
      <c r="I88" s="4"/>
      <c r="J88" s="4"/>
      <c r="K88" s="4"/>
      <c r="L88" s="4"/>
      <c r="M88" s="4"/>
      <c r="N88" s="4"/>
      <c r="O88" s="4"/>
      <c r="P88" s="4"/>
      <c r="Q88" s="4"/>
      <c r="R88" s="4"/>
      <c r="S88" s="4"/>
      <c r="T88" s="4"/>
      <c r="U88" s="4"/>
      <c r="V88" s="4"/>
      <c r="W88" s="4"/>
      <c r="X88" s="4"/>
      <c r="Y88" s="47"/>
      <c r="Z88" s="47"/>
      <c r="AA88" s="47"/>
      <c r="AC88" s="47"/>
      <c r="AD88" s="47"/>
      <c r="AE88" s="47"/>
    </row>
    <row r="89" spans="1:31">
      <c r="A89" s="9"/>
    </row>
    <row r="198" spans="1:47" ht="22.8">
      <c r="A198" s="330" t="s">
        <v>238</v>
      </c>
      <c r="B198" s="330"/>
      <c r="C198" s="330"/>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row>
    <row r="200" spans="1:47">
      <c r="A200" s="298" t="str">
        <f>IF(A3="","",A3)</f>
        <v>EK 1</v>
      </c>
      <c r="B200" s="299" t="str">
        <f t="shared" ref="B200:Y200" si="21">IF(B3="","",B3)</f>
        <v/>
      </c>
      <c r="C200" s="416" t="str">
        <f t="shared" si="21"/>
        <v>ATATÜRK ÜNİVERSİTESİ</v>
      </c>
      <c r="D200" s="416" t="str">
        <f t="shared" si="21"/>
        <v/>
      </c>
      <c r="E200" s="416" t="str">
        <f t="shared" si="21"/>
        <v/>
      </c>
      <c r="F200" s="416" t="str">
        <f t="shared" si="21"/>
        <v/>
      </c>
      <c r="G200" s="416" t="str">
        <f t="shared" si="21"/>
        <v/>
      </c>
      <c r="H200" s="416" t="str">
        <f t="shared" si="21"/>
        <v/>
      </c>
      <c r="I200" s="416" t="str">
        <f t="shared" si="21"/>
        <v/>
      </c>
      <c r="J200" s="416" t="str">
        <f t="shared" si="21"/>
        <v/>
      </c>
      <c r="K200" s="416" t="str">
        <f t="shared" si="21"/>
        <v/>
      </c>
      <c r="L200" s="416" t="str">
        <f t="shared" si="21"/>
        <v/>
      </c>
      <c r="M200" s="416" t="str">
        <f t="shared" si="21"/>
        <v/>
      </c>
      <c r="N200" s="416" t="str">
        <f t="shared" si="21"/>
        <v/>
      </c>
      <c r="O200" s="416" t="str">
        <f t="shared" si="21"/>
        <v/>
      </c>
      <c r="P200" s="416" t="str">
        <f t="shared" si="21"/>
        <v/>
      </c>
      <c r="Q200" s="416" t="str">
        <f t="shared" si="21"/>
        <v/>
      </c>
      <c r="R200" s="416" t="str">
        <f t="shared" si="21"/>
        <v/>
      </c>
      <c r="S200" s="416" t="str">
        <f t="shared" si="21"/>
        <v/>
      </c>
      <c r="T200" s="416" t="str">
        <f t="shared" si="21"/>
        <v/>
      </c>
      <c r="U200" s="416" t="str">
        <f t="shared" si="21"/>
        <v/>
      </c>
      <c r="V200" s="416" t="str">
        <f t="shared" si="21"/>
        <v/>
      </c>
      <c r="W200" s="416" t="str">
        <f t="shared" si="21"/>
        <v/>
      </c>
      <c r="X200" s="416" t="str">
        <f t="shared" si="21"/>
        <v/>
      </c>
      <c r="Y200" s="416" t="str">
        <f t="shared" si="21"/>
        <v/>
      </c>
    </row>
    <row r="201" spans="1:47">
      <c r="A201" s="417" t="str">
        <f t="shared" ref="A201:Y201" si="22">IF(A4="","",A4)</f>
        <v>İKTİSADİ VE İDARİ BİL. FAKÜLTESİ ÖĞRETİM ELEMANLARI HAFTALIK DERS YÜKÜ FORMU</v>
      </c>
      <c r="B201" s="417" t="str">
        <f t="shared" si="22"/>
        <v/>
      </c>
      <c r="C201" s="417" t="str">
        <f t="shared" si="22"/>
        <v/>
      </c>
      <c r="D201" s="417" t="str">
        <f t="shared" si="22"/>
        <v/>
      </c>
      <c r="E201" s="417" t="str">
        <f t="shared" si="22"/>
        <v/>
      </c>
      <c r="F201" s="417" t="str">
        <f t="shared" si="22"/>
        <v/>
      </c>
      <c r="G201" s="417" t="str">
        <f t="shared" si="22"/>
        <v/>
      </c>
      <c r="H201" s="417" t="str">
        <f t="shared" si="22"/>
        <v/>
      </c>
      <c r="I201" s="417" t="str">
        <f t="shared" si="22"/>
        <v/>
      </c>
      <c r="J201" s="417" t="str">
        <f t="shared" si="22"/>
        <v/>
      </c>
      <c r="K201" s="417" t="str">
        <f t="shared" si="22"/>
        <v/>
      </c>
      <c r="L201" s="417" t="str">
        <f t="shared" si="22"/>
        <v/>
      </c>
      <c r="M201" s="417" t="str">
        <f t="shared" si="22"/>
        <v/>
      </c>
      <c r="N201" s="417" t="str">
        <f t="shared" si="22"/>
        <v/>
      </c>
      <c r="O201" s="417" t="str">
        <f t="shared" si="22"/>
        <v/>
      </c>
      <c r="P201" s="417" t="str">
        <f t="shared" si="22"/>
        <v/>
      </c>
      <c r="Q201" s="417" t="str">
        <f t="shared" si="22"/>
        <v/>
      </c>
      <c r="R201" s="417" t="str">
        <f t="shared" si="22"/>
        <v/>
      </c>
      <c r="S201" s="417" t="str">
        <f t="shared" si="22"/>
        <v/>
      </c>
      <c r="T201" s="417" t="str">
        <f t="shared" si="22"/>
        <v/>
      </c>
      <c r="U201" s="417" t="str">
        <f t="shared" si="22"/>
        <v/>
      </c>
      <c r="V201" s="417" t="str">
        <f t="shared" si="22"/>
        <v/>
      </c>
      <c r="W201" s="417" t="str">
        <f t="shared" si="22"/>
        <v/>
      </c>
      <c r="X201" s="417" t="str">
        <f t="shared" si="22"/>
        <v/>
      </c>
      <c r="Y201" s="417" t="str">
        <f t="shared" si="22"/>
        <v/>
      </c>
    </row>
    <row r="202" spans="1:47" ht="13.8" thickBot="1">
      <c r="A202" s="299" t="str">
        <f t="shared" ref="A202:Y202" si="23">IF(A5="","",A5)</f>
        <v/>
      </c>
      <c r="B202" s="299" t="str">
        <f t="shared" si="23"/>
        <v/>
      </c>
      <c r="C202" s="300" t="str">
        <f t="shared" si="23"/>
        <v/>
      </c>
      <c r="D202" s="301" t="str">
        <f t="shared" si="23"/>
        <v/>
      </c>
      <c r="E202" s="301" t="str">
        <f t="shared" si="23"/>
        <v/>
      </c>
      <c r="F202" s="301" t="str">
        <f t="shared" si="23"/>
        <v/>
      </c>
      <c r="G202" s="301" t="str">
        <f t="shared" si="23"/>
        <v/>
      </c>
      <c r="H202" s="301" t="str">
        <f t="shared" si="23"/>
        <v/>
      </c>
      <c r="I202" s="301" t="str">
        <f t="shared" si="23"/>
        <v/>
      </c>
      <c r="J202" s="301" t="str">
        <f t="shared" si="23"/>
        <v/>
      </c>
      <c r="K202" s="301" t="str">
        <f t="shared" si="23"/>
        <v/>
      </c>
      <c r="L202" s="301" t="str">
        <f t="shared" si="23"/>
        <v/>
      </c>
      <c r="M202" s="301" t="str">
        <f t="shared" si="23"/>
        <v/>
      </c>
      <c r="N202" s="301" t="str">
        <f t="shared" si="23"/>
        <v/>
      </c>
      <c r="O202" s="301" t="str">
        <f t="shared" si="23"/>
        <v/>
      </c>
      <c r="P202" s="301" t="str">
        <f t="shared" si="23"/>
        <v/>
      </c>
      <c r="Q202" s="301" t="str">
        <f t="shared" si="23"/>
        <v/>
      </c>
      <c r="R202" s="301" t="str">
        <f t="shared" si="23"/>
        <v/>
      </c>
      <c r="S202" s="301" t="str">
        <f t="shared" si="23"/>
        <v/>
      </c>
      <c r="T202" s="301" t="str">
        <f t="shared" si="23"/>
        <v/>
      </c>
      <c r="U202" s="301" t="str">
        <f t="shared" si="23"/>
        <v/>
      </c>
      <c r="V202" s="301" t="str">
        <f t="shared" si="23"/>
        <v/>
      </c>
      <c r="W202" s="301" t="str">
        <f t="shared" si="23"/>
        <v/>
      </c>
      <c r="X202" s="301" t="str">
        <f t="shared" si="23"/>
        <v/>
      </c>
      <c r="Y202" s="301" t="str">
        <f t="shared" si="23"/>
        <v/>
      </c>
    </row>
    <row r="203" spans="1:47">
      <c r="A203" s="418" t="str">
        <f t="shared" ref="A203:Y203" si="24">IF(A6="","",A6)</f>
        <v>Bölümü</v>
      </c>
      <c r="B203" s="419" t="str">
        <f t="shared" si="24"/>
        <v/>
      </c>
      <c r="C203" s="419" t="str">
        <f t="shared" si="24"/>
        <v/>
      </c>
      <c r="D203" s="419" t="str">
        <f t="shared" si="24"/>
        <v/>
      </c>
      <c r="E203" s="420" t="str">
        <f t="shared" si="24"/>
        <v>Bölüm</v>
      </c>
      <c r="F203" s="421" t="str">
        <f t="shared" si="24"/>
        <v/>
      </c>
      <c r="G203" s="421" t="str">
        <f t="shared" si="24"/>
        <v/>
      </c>
      <c r="H203" s="421" t="str">
        <f t="shared" si="24"/>
        <v/>
      </c>
      <c r="I203" s="421" t="str">
        <f t="shared" si="24"/>
        <v/>
      </c>
      <c r="J203" s="421" t="str">
        <f t="shared" si="24"/>
        <v/>
      </c>
      <c r="K203" s="421" t="str">
        <f t="shared" si="24"/>
        <v/>
      </c>
      <c r="L203" s="422" t="str">
        <f t="shared" si="24"/>
        <v/>
      </c>
      <c r="M203" s="418" t="str">
        <f t="shared" si="24"/>
        <v>Eğitim-Öğr. Yılı</v>
      </c>
      <c r="N203" s="419" t="str">
        <f t="shared" si="24"/>
        <v/>
      </c>
      <c r="O203" s="419" t="str">
        <f t="shared" si="24"/>
        <v/>
      </c>
      <c r="P203" s="419" t="str">
        <f t="shared" si="24"/>
        <v/>
      </c>
      <c r="Q203" s="419" t="str">
        <f t="shared" si="24"/>
        <v/>
      </c>
      <c r="R203" s="423" t="str">
        <f t="shared" si="24"/>
        <v>2011-2012</v>
      </c>
      <c r="S203" s="423" t="str">
        <f t="shared" si="24"/>
        <v/>
      </c>
      <c r="T203" s="423" t="str">
        <f t="shared" si="24"/>
        <v/>
      </c>
      <c r="U203" s="423" t="str">
        <f t="shared" si="24"/>
        <v/>
      </c>
      <c r="V203" s="423" t="str">
        <f t="shared" si="24"/>
        <v/>
      </c>
      <c r="W203" s="423" t="str">
        <f t="shared" si="24"/>
        <v/>
      </c>
      <c r="X203" s="423" t="str">
        <f t="shared" si="24"/>
        <v/>
      </c>
      <c r="Y203" s="424" t="str">
        <f t="shared" si="24"/>
        <v/>
      </c>
    </row>
    <row r="204" spans="1:47">
      <c r="A204" s="399" t="str">
        <f t="shared" ref="A204:Y204" si="25">IF(A7="","",A7)</f>
        <v>Adı ve Soyadı</v>
      </c>
      <c r="B204" s="400" t="str">
        <f t="shared" si="25"/>
        <v/>
      </c>
      <c r="C204" s="400" t="str">
        <f t="shared" si="25"/>
        <v/>
      </c>
      <c r="D204" s="400" t="str">
        <f t="shared" si="25"/>
        <v/>
      </c>
      <c r="E204" s="401" t="str">
        <f t="shared" si="25"/>
        <v>Öğretim Üyesi</v>
      </c>
      <c r="F204" s="402" t="str">
        <f t="shared" si="25"/>
        <v/>
      </c>
      <c r="G204" s="402" t="str">
        <f t="shared" si="25"/>
        <v/>
      </c>
      <c r="H204" s="402" t="str">
        <f t="shared" si="25"/>
        <v/>
      </c>
      <c r="I204" s="402" t="str">
        <f t="shared" si="25"/>
        <v/>
      </c>
      <c r="J204" s="402" t="str">
        <f t="shared" si="25"/>
        <v/>
      </c>
      <c r="K204" s="402" t="str">
        <f t="shared" si="25"/>
        <v/>
      </c>
      <c r="L204" s="403" t="str">
        <f t="shared" si="25"/>
        <v/>
      </c>
      <c r="M204" s="399" t="str">
        <f t="shared" si="25"/>
        <v>Dönemi</v>
      </c>
      <c r="N204" s="400" t="str">
        <f t="shared" si="25"/>
        <v/>
      </c>
      <c r="O204" s="400" t="str">
        <f t="shared" si="25"/>
        <v/>
      </c>
      <c r="P204" s="400" t="str">
        <f t="shared" si="25"/>
        <v/>
      </c>
      <c r="Q204" s="400" t="str">
        <f t="shared" si="25"/>
        <v/>
      </c>
      <c r="R204" s="404" t="str">
        <f t="shared" si="25"/>
        <v>BAHAR</v>
      </c>
      <c r="S204" s="404" t="str">
        <f t="shared" si="25"/>
        <v/>
      </c>
      <c r="T204" s="404" t="str">
        <f t="shared" si="25"/>
        <v/>
      </c>
      <c r="U204" s="404" t="str">
        <f t="shared" si="25"/>
        <v/>
      </c>
      <c r="V204" s="404" t="str">
        <f t="shared" si="25"/>
        <v/>
      </c>
      <c r="W204" s="404" t="str">
        <f t="shared" si="25"/>
        <v/>
      </c>
      <c r="X204" s="404" t="str">
        <f t="shared" si="25"/>
        <v/>
      </c>
      <c r="Y204" s="405" t="str">
        <f t="shared" si="25"/>
        <v/>
      </c>
    </row>
    <row r="205" spans="1:47">
      <c r="A205" s="399" t="str">
        <f t="shared" ref="A205:Y205" si="26">IF(A8="","",A8)</f>
        <v xml:space="preserve">İdari Görevi              </v>
      </c>
      <c r="B205" s="400" t="str">
        <f t="shared" si="26"/>
        <v/>
      </c>
      <c r="C205" s="400" t="str">
        <f t="shared" si="26"/>
        <v/>
      </c>
      <c r="D205" s="400" t="str">
        <f t="shared" si="26"/>
        <v/>
      </c>
      <c r="E205" s="401" t="str">
        <f t="shared" si="26"/>
        <v/>
      </c>
      <c r="F205" s="402" t="str">
        <f t="shared" si="26"/>
        <v/>
      </c>
      <c r="G205" s="402" t="str">
        <f t="shared" si="26"/>
        <v/>
      </c>
      <c r="H205" s="402" t="str">
        <f t="shared" si="26"/>
        <v/>
      </c>
      <c r="I205" s="402" t="str">
        <f t="shared" si="26"/>
        <v/>
      </c>
      <c r="J205" s="402" t="str">
        <f t="shared" si="26"/>
        <v/>
      </c>
      <c r="K205" s="402" t="str">
        <f t="shared" si="26"/>
        <v/>
      </c>
      <c r="L205" s="403" t="str">
        <f t="shared" si="26"/>
        <v/>
      </c>
      <c r="M205" s="399" t="str">
        <f t="shared" si="26"/>
        <v>Zorunlu Ders Yükü</v>
      </c>
      <c r="N205" s="400" t="str">
        <f t="shared" si="26"/>
        <v/>
      </c>
      <c r="O205" s="400" t="str">
        <f t="shared" si="26"/>
        <v/>
      </c>
      <c r="P205" s="400" t="str">
        <f t="shared" si="26"/>
        <v/>
      </c>
      <c r="Q205" s="400" t="str">
        <f t="shared" si="26"/>
        <v/>
      </c>
      <c r="R205" s="404">
        <f t="shared" si="26"/>
        <v>10</v>
      </c>
      <c r="S205" s="404" t="str">
        <f t="shared" si="26"/>
        <v/>
      </c>
      <c r="T205" s="404" t="str">
        <f t="shared" si="26"/>
        <v/>
      </c>
      <c r="U205" s="404" t="str">
        <f t="shared" si="26"/>
        <v/>
      </c>
      <c r="V205" s="404" t="str">
        <f t="shared" si="26"/>
        <v/>
      </c>
      <c r="W205" s="404" t="str">
        <f t="shared" si="26"/>
        <v/>
      </c>
      <c r="X205" s="404" t="str">
        <f t="shared" si="26"/>
        <v/>
      </c>
      <c r="Y205" s="405" t="str">
        <f t="shared" si="26"/>
        <v/>
      </c>
    </row>
    <row r="206" spans="1:47" ht="13.8" thickBot="1">
      <c r="A206" s="406" t="str">
        <f t="shared" ref="A206:Y206" si="27">IF(A9="","",A9)</f>
        <v>Kurum Sicil No</v>
      </c>
      <c r="B206" s="407" t="str">
        <f t="shared" si="27"/>
        <v/>
      </c>
      <c r="C206" s="407" t="str">
        <f t="shared" si="27"/>
        <v/>
      </c>
      <c r="D206" s="407" t="str">
        <f t="shared" si="27"/>
        <v/>
      </c>
      <c r="E206" s="408">
        <f t="shared" si="27"/>
        <v>1111</v>
      </c>
      <c r="F206" s="409" t="str">
        <f t="shared" si="27"/>
        <v/>
      </c>
      <c r="G206" s="409" t="str">
        <f t="shared" si="27"/>
        <v/>
      </c>
      <c r="H206" s="409" t="str">
        <f t="shared" si="27"/>
        <v/>
      </c>
      <c r="I206" s="409" t="str">
        <f t="shared" si="27"/>
        <v/>
      </c>
      <c r="J206" s="409" t="str">
        <f t="shared" si="27"/>
        <v/>
      </c>
      <c r="K206" s="409" t="str">
        <f t="shared" si="27"/>
        <v/>
      </c>
      <c r="L206" s="410" t="str">
        <f t="shared" si="27"/>
        <v/>
      </c>
      <c r="M206" s="406" t="str">
        <f t="shared" si="27"/>
        <v>Ait Olduğu Ay</v>
      </c>
      <c r="N206" s="407" t="str">
        <f t="shared" si="27"/>
        <v/>
      </c>
      <c r="O206" s="407" t="str">
        <f t="shared" si="27"/>
        <v/>
      </c>
      <c r="P206" s="407" t="str">
        <f t="shared" si="27"/>
        <v/>
      </c>
      <c r="Q206" s="407" t="str">
        <f t="shared" si="27"/>
        <v/>
      </c>
      <c r="R206" s="411" t="str">
        <f t="shared" si="27"/>
        <v/>
      </c>
      <c r="S206" s="411" t="str">
        <f t="shared" si="27"/>
        <v/>
      </c>
      <c r="T206" s="411" t="str">
        <f t="shared" si="27"/>
        <v/>
      </c>
      <c r="U206" s="411" t="str">
        <f t="shared" si="27"/>
        <v/>
      </c>
      <c r="V206" s="411" t="str">
        <f t="shared" si="27"/>
        <v/>
      </c>
      <c r="W206" s="411" t="str">
        <f t="shared" si="27"/>
        <v/>
      </c>
      <c r="X206" s="411" t="str">
        <f t="shared" si="27"/>
        <v/>
      </c>
      <c r="Y206" s="412" t="str">
        <f t="shared" si="27"/>
        <v/>
      </c>
    </row>
    <row r="207" spans="1:47" ht="13.8" thickBot="1">
      <c r="A207" s="299" t="str">
        <f t="shared" ref="A207:Y207" si="28">IF(A10="","",A10)</f>
        <v/>
      </c>
      <c r="B207" s="302" t="str">
        <f t="shared" si="28"/>
        <v/>
      </c>
      <c r="C207" s="302" t="str">
        <f t="shared" si="28"/>
        <v/>
      </c>
      <c r="D207" s="302" t="str">
        <f t="shared" si="28"/>
        <v/>
      </c>
      <c r="E207" s="302" t="str">
        <f t="shared" si="28"/>
        <v/>
      </c>
      <c r="F207" s="302" t="str">
        <f t="shared" si="28"/>
        <v/>
      </c>
      <c r="G207" s="302" t="str">
        <f t="shared" si="28"/>
        <v/>
      </c>
      <c r="H207" s="302" t="str">
        <f t="shared" si="28"/>
        <v/>
      </c>
      <c r="I207" s="302" t="str">
        <f t="shared" si="28"/>
        <v/>
      </c>
      <c r="J207" s="302" t="str">
        <f t="shared" si="28"/>
        <v/>
      </c>
      <c r="K207" s="302" t="str">
        <f t="shared" si="28"/>
        <v/>
      </c>
      <c r="L207" s="302" t="str">
        <f t="shared" si="28"/>
        <v/>
      </c>
      <c r="M207" s="302" t="str">
        <f t="shared" si="28"/>
        <v/>
      </c>
      <c r="N207" s="302" t="str">
        <f t="shared" si="28"/>
        <v/>
      </c>
      <c r="O207" s="302" t="str">
        <f t="shared" si="28"/>
        <v/>
      </c>
      <c r="P207" s="302" t="str">
        <f t="shared" si="28"/>
        <v/>
      </c>
      <c r="Q207" s="302" t="str">
        <f t="shared" si="28"/>
        <v/>
      </c>
      <c r="R207" s="302" t="str">
        <f t="shared" si="28"/>
        <v/>
      </c>
      <c r="S207" s="302" t="str">
        <f t="shared" si="28"/>
        <v/>
      </c>
      <c r="T207" s="302" t="str">
        <f t="shared" si="28"/>
        <v/>
      </c>
      <c r="U207" s="302" t="str">
        <f t="shared" si="28"/>
        <v/>
      </c>
      <c r="V207" s="302" t="str">
        <f t="shared" si="28"/>
        <v/>
      </c>
      <c r="W207" s="302" t="str">
        <f t="shared" si="28"/>
        <v/>
      </c>
      <c r="X207" s="302" t="str">
        <f t="shared" si="28"/>
        <v/>
      </c>
      <c r="Y207" s="302" t="str">
        <f t="shared" si="28"/>
        <v/>
      </c>
    </row>
    <row r="208" spans="1:47">
      <c r="A208" s="413" t="str">
        <f t="shared" ref="A208:Y208" si="29">IF(A11="","",A11)</f>
        <v>Dersler</v>
      </c>
      <c r="B208" s="414" t="str">
        <f t="shared" si="29"/>
        <v/>
      </c>
      <c r="C208" s="414" t="str">
        <f t="shared" si="29"/>
        <v/>
      </c>
      <c r="D208" s="414" t="str">
        <f t="shared" si="29"/>
        <v/>
      </c>
      <c r="E208" s="414" t="str">
        <f t="shared" si="29"/>
        <v/>
      </c>
      <c r="F208" s="414" t="str">
        <f t="shared" si="29"/>
        <v/>
      </c>
      <c r="G208" s="414" t="str">
        <f t="shared" si="29"/>
        <v/>
      </c>
      <c r="H208" s="414" t="str">
        <f t="shared" si="29"/>
        <v/>
      </c>
      <c r="I208" s="414" t="str">
        <f t="shared" si="29"/>
        <v/>
      </c>
      <c r="J208" s="414" t="str">
        <f t="shared" si="29"/>
        <v/>
      </c>
      <c r="K208" s="414" t="str">
        <f t="shared" si="29"/>
        <v/>
      </c>
      <c r="L208" s="414" t="str">
        <f t="shared" si="29"/>
        <v/>
      </c>
      <c r="M208" s="414" t="str">
        <f t="shared" si="29"/>
        <v/>
      </c>
      <c r="N208" s="414" t="str">
        <f t="shared" si="29"/>
        <v/>
      </c>
      <c r="O208" s="414" t="str">
        <f t="shared" si="29"/>
        <v/>
      </c>
      <c r="P208" s="414" t="str">
        <f t="shared" si="29"/>
        <v/>
      </c>
      <c r="Q208" s="414" t="str">
        <f t="shared" si="29"/>
        <v/>
      </c>
      <c r="R208" s="414" t="str">
        <f t="shared" si="29"/>
        <v/>
      </c>
      <c r="S208" s="414" t="str">
        <f t="shared" si="29"/>
        <v/>
      </c>
      <c r="T208" s="414" t="str">
        <f t="shared" si="29"/>
        <v>Haftalık Saatler</v>
      </c>
      <c r="U208" s="414" t="str">
        <f t="shared" si="29"/>
        <v/>
      </c>
      <c r="V208" s="414" t="str">
        <f t="shared" si="29"/>
        <v/>
      </c>
      <c r="W208" s="415" t="str">
        <f t="shared" si="29"/>
        <v/>
      </c>
      <c r="X208" s="26" t="str">
        <f t="shared" si="29"/>
        <v/>
      </c>
      <c r="Y208" s="299" t="str">
        <f t="shared" si="29"/>
        <v/>
      </c>
    </row>
    <row r="209" spans="1:25">
      <c r="A209" s="303" t="str">
        <f t="shared" ref="A209:Y209" si="30">IF(A12="","",A12)</f>
        <v>D.K.</v>
      </c>
      <c r="B209" s="304" t="str">
        <f t="shared" si="30"/>
        <v>Kod</v>
      </c>
      <c r="C209" s="375" t="str">
        <f t="shared" si="30"/>
        <v>Dersin Adı</v>
      </c>
      <c r="D209" s="375" t="str">
        <f t="shared" si="30"/>
        <v/>
      </c>
      <c r="E209" s="375" t="str">
        <f t="shared" si="30"/>
        <v/>
      </c>
      <c r="F209" s="375" t="str">
        <f t="shared" si="30"/>
        <v/>
      </c>
      <c r="G209" s="375" t="str">
        <f t="shared" si="30"/>
        <v/>
      </c>
      <c r="H209" s="375" t="str">
        <f t="shared" si="30"/>
        <v/>
      </c>
      <c r="I209" s="375" t="str">
        <f t="shared" si="30"/>
        <v/>
      </c>
      <c r="J209" s="375" t="str">
        <f t="shared" si="30"/>
        <v/>
      </c>
      <c r="K209" s="375" t="str">
        <f t="shared" si="30"/>
        <v/>
      </c>
      <c r="L209" s="375" t="str">
        <f t="shared" si="30"/>
        <v/>
      </c>
      <c r="M209" s="375" t="str">
        <f t="shared" si="30"/>
        <v>Fak./Enst./MYO</v>
      </c>
      <c r="N209" s="375" t="str">
        <f t="shared" si="30"/>
        <v/>
      </c>
      <c r="O209" s="375" t="str">
        <f t="shared" si="30"/>
        <v/>
      </c>
      <c r="P209" s="375" t="str">
        <f t="shared" si="30"/>
        <v/>
      </c>
      <c r="Q209" s="375" t="str">
        <f t="shared" si="30"/>
        <v/>
      </c>
      <c r="R209" s="375" t="str">
        <f t="shared" si="30"/>
        <v/>
      </c>
      <c r="S209" s="375" t="str">
        <f t="shared" si="30"/>
        <v/>
      </c>
      <c r="T209" s="375" t="str">
        <f t="shared" si="30"/>
        <v>Teorik</v>
      </c>
      <c r="U209" s="331" t="str">
        <f t="shared" si="30"/>
        <v/>
      </c>
      <c r="V209" s="375" t="str">
        <f t="shared" si="30"/>
        <v>D. F.</v>
      </c>
      <c r="W209" s="379" t="str">
        <f t="shared" si="30"/>
        <v/>
      </c>
      <c r="X209" s="26" t="str">
        <f t="shared" si="30"/>
        <v/>
      </c>
      <c r="Y209" s="299" t="str">
        <f t="shared" si="30"/>
        <v/>
      </c>
    </row>
    <row r="210" spans="1:25">
      <c r="A210" s="395" t="str">
        <f t="shared" ref="A210:Y210" si="31">IF(A13="","",A13)</f>
        <v>ÖRGÜN ÖĞRETİM</v>
      </c>
      <c r="B210" s="375" t="str">
        <f t="shared" si="31"/>
        <v/>
      </c>
      <c r="C210" s="375" t="str">
        <f t="shared" si="31"/>
        <v/>
      </c>
      <c r="D210" s="375" t="str">
        <f t="shared" si="31"/>
        <v/>
      </c>
      <c r="E210" s="375" t="str">
        <f t="shared" si="31"/>
        <v/>
      </c>
      <c r="F210" s="375" t="str">
        <f t="shared" si="31"/>
        <v/>
      </c>
      <c r="G210" s="375" t="str">
        <f t="shared" si="31"/>
        <v/>
      </c>
      <c r="H210" s="375" t="str">
        <f t="shared" si="31"/>
        <v/>
      </c>
      <c r="I210" s="375" t="str">
        <f t="shared" si="31"/>
        <v/>
      </c>
      <c r="J210" s="375" t="str">
        <f t="shared" si="31"/>
        <v/>
      </c>
      <c r="K210" s="375" t="str">
        <f t="shared" si="31"/>
        <v/>
      </c>
      <c r="L210" s="375" t="str">
        <f t="shared" si="31"/>
        <v/>
      </c>
      <c r="M210" s="375" t="str">
        <f t="shared" si="31"/>
        <v/>
      </c>
      <c r="N210" s="375" t="str">
        <f t="shared" si="31"/>
        <v/>
      </c>
      <c r="O210" s="375" t="str">
        <f t="shared" si="31"/>
        <v/>
      </c>
      <c r="P210" s="375" t="str">
        <f t="shared" si="31"/>
        <v/>
      </c>
      <c r="Q210" s="375" t="str">
        <f t="shared" si="31"/>
        <v/>
      </c>
      <c r="R210" s="375" t="str">
        <f t="shared" si="31"/>
        <v/>
      </c>
      <c r="S210" s="375" t="str">
        <f t="shared" si="31"/>
        <v/>
      </c>
      <c r="T210" s="375" t="str">
        <f t="shared" si="31"/>
        <v/>
      </c>
      <c r="U210" s="375" t="str">
        <f t="shared" si="31"/>
        <v/>
      </c>
      <c r="V210" s="375" t="str">
        <f t="shared" si="31"/>
        <v/>
      </c>
      <c r="W210" s="396" t="str">
        <f t="shared" si="31"/>
        <v/>
      </c>
      <c r="X210" s="26" t="str">
        <f t="shared" si="31"/>
        <v/>
      </c>
      <c r="Y210" s="299" t="str">
        <f t="shared" si="31"/>
        <v/>
      </c>
    </row>
    <row r="211" spans="1:25">
      <c r="A211" s="305" t="str">
        <f t="shared" ref="A211:Y211" si="32">IF(A14="","",A14)</f>
        <v>A</v>
      </c>
      <c r="B211" s="306" t="str">
        <f t="shared" si="32"/>
        <v/>
      </c>
      <c r="C211" s="397" t="str">
        <f t="shared" si="32"/>
        <v>UZMANLIK ALAN DERSİ</v>
      </c>
      <c r="D211" s="397" t="str">
        <f t="shared" si="32"/>
        <v/>
      </c>
      <c r="E211" s="397" t="str">
        <f t="shared" si="32"/>
        <v/>
      </c>
      <c r="F211" s="397" t="str">
        <f t="shared" si="32"/>
        <v/>
      </c>
      <c r="G211" s="397" t="str">
        <f t="shared" si="32"/>
        <v/>
      </c>
      <c r="H211" s="397" t="str">
        <f t="shared" si="32"/>
        <v/>
      </c>
      <c r="I211" s="397" t="str">
        <f t="shared" si="32"/>
        <v/>
      </c>
      <c r="J211" s="397" t="str">
        <f t="shared" si="32"/>
        <v/>
      </c>
      <c r="K211" s="397" t="str">
        <f t="shared" si="32"/>
        <v/>
      </c>
      <c r="L211" s="397" t="str">
        <f t="shared" si="32"/>
        <v/>
      </c>
      <c r="M211" s="397" t="str">
        <f t="shared" si="32"/>
        <v>SOSYAL BİLİMLER ENSTİTÜSÜ</v>
      </c>
      <c r="N211" s="397" t="str">
        <f t="shared" si="32"/>
        <v/>
      </c>
      <c r="O211" s="397" t="str">
        <f t="shared" si="32"/>
        <v/>
      </c>
      <c r="P211" s="397" t="str">
        <f t="shared" si="32"/>
        <v/>
      </c>
      <c r="Q211" s="397" t="str">
        <f t="shared" si="32"/>
        <v/>
      </c>
      <c r="R211" s="397" t="str">
        <f t="shared" si="32"/>
        <v/>
      </c>
      <c r="S211" s="397" t="str">
        <f t="shared" si="32"/>
        <v/>
      </c>
      <c r="T211" s="398">
        <f t="shared" si="32"/>
        <v>5</v>
      </c>
      <c r="U211" s="398" t="str">
        <f t="shared" si="32"/>
        <v/>
      </c>
      <c r="V211" s="398" t="str">
        <f t="shared" si="32"/>
        <v/>
      </c>
      <c r="W211" s="398" t="str">
        <f t="shared" si="32"/>
        <v/>
      </c>
      <c r="X211" s="70" t="str">
        <f t="shared" si="32"/>
        <v/>
      </c>
      <c r="Y211" s="70" t="str">
        <f t="shared" si="32"/>
        <v/>
      </c>
    </row>
    <row r="212" spans="1:25">
      <c r="A212" s="305" t="str">
        <f t="shared" ref="A212:Y212" si="33">IF(A15="","",A15)</f>
        <v>B</v>
      </c>
      <c r="B212" s="306" t="str">
        <f t="shared" si="33"/>
        <v/>
      </c>
      <c r="C212" s="397" t="str">
        <f t="shared" si="33"/>
        <v>DANIŞMANLIK</v>
      </c>
      <c r="D212" s="397" t="str">
        <f t="shared" si="33"/>
        <v/>
      </c>
      <c r="E212" s="397" t="str">
        <f t="shared" si="33"/>
        <v/>
      </c>
      <c r="F212" s="397" t="str">
        <f t="shared" si="33"/>
        <v/>
      </c>
      <c r="G212" s="397" t="str">
        <f t="shared" si="33"/>
        <v/>
      </c>
      <c r="H212" s="397" t="str">
        <f t="shared" si="33"/>
        <v/>
      </c>
      <c r="I212" s="397" t="str">
        <f t="shared" si="33"/>
        <v/>
      </c>
      <c r="J212" s="397" t="str">
        <f t="shared" si="33"/>
        <v/>
      </c>
      <c r="K212" s="397" t="str">
        <f t="shared" si="33"/>
        <v/>
      </c>
      <c r="L212" s="397" t="str">
        <f t="shared" si="33"/>
        <v/>
      </c>
      <c r="M212" s="397" t="str">
        <f t="shared" si="33"/>
        <v>SOSYAL BİLİMLER ENSTİTÜSÜ</v>
      </c>
      <c r="N212" s="397" t="str">
        <f t="shared" si="33"/>
        <v/>
      </c>
      <c r="O212" s="397" t="str">
        <f t="shared" si="33"/>
        <v/>
      </c>
      <c r="P212" s="397" t="str">
        <f t="shared" si="33"/>
        <v/>
      </c>
      <c r="Q212" s="397" t="str">
        <f t="shared" si="33"/>
        <v/>
      </c>
      <c r="R212" s="397" t="str">
        <f t="shared" si="33"/>
        <v/>
      </c>
      <c r="S212" s="397" t="str">
        <f t="shared" si="33"/>
        <v/>
      </c>
      <c r="T212" s="398" t="str">
        <f t="shared" si="33"/>
        <v/>
      </c>
      <c r="U212" s="398" t="str">
        <f t="shared" si="33"/>
        <v/>
      </c>
      <c r="V212" s="398">
        <f t="shared" si="33"/>
        <v>5</v>
      </c>
      <c r="W212" s="398" t="str">
        <f t="shared" si="33"/>
        <v/>
      </c>
      <c r="X212" s="70" t="str">
        <f t="shared" si="33"/>
        <v/>
      </c>
      <c r="Y212" s="70" t="str">
        <f t="shared" si="33"/>
        <v/>
      </c>
    </row>
    <row r="213" spans="1:25">
      <c r="A213" s="305" t="str">
        <f t="shared" ref="A213:Y213" si="34">IF(A16="","",A16)</f>
        <v>C</v>
      </c>
      <c r="B213" s="306" t="str">
        <f t="shared" si="34"/>
        <v/>
      </c>
      <c r="C213" s="397" t="str">
        <f t="shared" si="34"/>
        <v>Temel Bilgi Teknolojileri -I</v>
      </c>
      <c r="D213" s="397" t="str">
        <f t="shared" si="34"/>
        <v/>
      </c>
      <c r="E213" s="397" t="str">
        <f t="shared" si="34"/>
        <v/>
      </c>
      <c r="F213" s="397" t="str">
        <f t="shared" si="34"/>
        <v/>
      </c>
      <c r="G213" s="397" t="str">
        <f t="shared" si="34"/>
        <v/>
      </c>
      <c r="H213" s="397" t="str">
        <f t="shared" si="34"/>
        <v/>
      </c>
      <c r="I213" s="397" t="str">
        <f t="shared" si="34"/>
        <v/>
      </c>
      <c r="J213" s="397" t="str">
        <f t="shared" si="34"/>
        <v/>
      </c>
      <c r="K213" s="397" t="str">
        <f t="shared" si="34"/>
        <v/>
      </c>
      <c r="L213" s="397" t="str">
        <f t="shared" si="34"/>
        <v/>
      </c>
      <c r="M213" s="397" t="str">
        <f t="shared" si="34"/>
        <v>İKTİSADİ VE İDARİ BİL. FAKÜLTESİ</v>
      </c>
      <c r="N213" s="397" t="str">
        <f t="shared" si="34"/>
        <v/>
      </c>
      <c r="O213" s="397" t="str">
        <f t="shared" si="34"/>
        <v/>
      </c>
      <c r="P213" s="397" t="str">
        <f t="shared" si="34"/>
        <v/>
      </c>
      <c r="Q213" s="397" t="str">
        <f t="shared" si="34"/>
        <v/>
      </c>
      <c r="R213" s="397" t="str">
        <f t="shared" si="34"/>
        <v/>
      </c>
      <c r="S213" s="397" t="str">
        <f t="shared" si="34"/>
        <v/>
      </c>
      <c r="T213" s="398">
        <f t="shared" si="34"/>
        <v>3</v>
      </c>
      <c r="U213" s="398" t="str">
        <f t="shared" si="34"/>
        <v/>
      </c>
      <c r="V213" s="398" t="str">
        <f t="shared" si="34"/>
        <v/>
      </c>
      <c r="W213" s="398" t="str">
        <f t="shared" si="34"/>
        <v/>
      </c>
      <c r="X213" s="70" t="str">
        <f t="shared" si="34"/>
        <v/>
      </c>
      <c r="Y213" s="70" t="str">
        <f t="shared" si="34"/>
        <v/>
      </c>
    </row>
    <row r="214" spans="1:25">
      <c r="A214" s="305" t="str">
        <f t="shared" ref="A214:Y214" si="35">IF(A17="","",A17)</f>
        <v>D</v>
      </c>
      <c r="B214" s="306" t="str">
        <f t="shared" si="35"/>
        <v/>
      </c>
      <c r="C214" s="397" t="str">
        <f t="shared" si="35"/>
        <v/>
      </c>
      <c r="D214" s="397" t="str">
        <f t="shared" si="35"/>
        <v/>
      </c>
      <c r="E214" s="397" t="str">
        <f t="shared" si="35"/>
        <v/>
      </c>
      <c r="F214" s="397" t="str">
        <f t="shared" si="35"/>
        <v/>
      </c>
      <c r="G214" s="397" t="str">
        <f t="shared" si="35"/>
        <v/>
      </c>
      <c r="H214" s="397" t="str">
        <f t="shared" si="35"/>
        <v/>
      </c>
      <c r="I214" s="397" t="str">
        <f t="shared" si="35"/>
        <v/>
      </c>
      <c r="J214" s="397" t="str">
        <f t="shared" si="35"/>
        <v/>
      </c>
      <c r="K214" s="397" t="str">
        <f t="shared" si="35"/>
        <v/>
      </c>
      <c r="L214" s="397" t="str">
        <f t="shared" si="35"/>
        <v/>
      </c>
      <c r="M214" s="397" t="str">
        <f t="shared" si="35"/>
        <v/>
      </c>
      <c r="N214" s="397" t="str">
        <f t="shared" si="35"/>
        <v/>
      </c>
      <c r="O214" s="397" t="str">
        <f t="shared" si="35"/>
        <v/>
      </c>
      <c r="P214" s="397" t="str">
        <f t="shared" si="35"/>
        <v/>
      </c>
      <c r="Q214" s="397" t="str">
        <f t="shared" si="35"/>
        <v/>
      </c>
      <c r="R214" s="397" t="str">
        <f t="shared" si="35"/>
        <v/>
      </c>
      <c r="S214" s="397" t="str">
        <f t="shared" si="35"/>
        <v/>
      </c>
      <c r="T214" s="398" t="str">
        <f t="shared" si="35"/>
        <v/>
      </c>
      <c r="U214" s="398" t="str">
        <f t="shared" si="35"/>
        <v/>
      </c>
      <c r="V214" s="398" t="str">
        <f t="shared" si="35"/>
        <v/>
      </c>
      <c r="W214" s="398" t="str">
        <f t="shared" si="35"/>
        <v/>
      </c>
      <c r="X214" s="70" t="str">
        <f t="shared" si="35"/>
        <v/>
      </c>
      <c r="Y214" s="70" t="str">
        <f t="shared" si="35"/>
        <v/>
      </c>
    </row>
    <row r="215" spans="1:25">
      <c r="A215" s="305" t="str">
        <f t="shared" ref="A215:Y215" si="36">IF(A18="","",A18)</f>
        <v>E</v>
      </c>
      <c r="B215" s="306" t="str">
        <f t="shared" si="36"/>
        <v/>
      </c>
      <c r="C215" s="397" t="str">
        <f t="shared" si="36"/>
        <v/>
      </c>
      <c r="D215" s="397" t="str">
        <f t="shared" si="36"/>
        <v/>
      </c>
      <c r="E215" s="397" t="str">
        <f t="shared" si="36"/>
        <v/>
      </c>
      <c r="F215" s="397" t="str">
        <f t="shared" si="36"/>
        <v/>
      </c>
      <c r="G215" s="397" t="str">
        <f t="shared" si="36"/>
        <v/>
      </c>
      <c r="H215" s="397" t="str">
        <f t="shared" si="36"/>
        <v/>
      </c>
      <c r="I215" s="397" t="str">
        <f t="shared" si="36"/>
        <v/>
      </c>
      <c r="J215" s="397" t="str">
        <f t="shared" si="36"/>
        <v/>
      </c>
      <c r="K215" s="397" t="str">
        <f t="shared" si="36"/>
        <v/>
      </c>
      <c r="L215" s="397" t="str">
        <f t="shared" si="36"/>
        <v/>
      </c>
      <c r="M215" s="397" t="str">
        <f t="shared" si="36"/>
        <v/>
      </c>
      <c r="N215" s="397" t="str">
        <f t="shared" si="36"/>
        <v/>
      </c>
      <c r="O215" s="397" t="str">
        <f t="shared" si="36"/>
        <v/>
      </c>
      <c r="P215" s="397" t="str">
        <f t="shared" si="36"/>
        <v/>
      </c>
      <c r="Q215" s="397" t="str">
        <f t="shared" si="36"/>
        <v/>
      </c>
      <c r="R215" s="397" t="str">
        <f t="shared" si="36"/>
        <v/>
      </c>
      <c r="S215" s="397" t="str">
        <f t="shared" si="36"/>
        <v/>
      </c>
      <c r="T215" s="398" t="str">
        <f t="shared" si="36"/>
        <v/>
      </c>
      <c r="U215" s="398" t="str">
        <f t="shared" si="36"/>
        <v/>
      </c>
      <c r="V215" s="398" t="str">
        <f t="shared" si="36"/>
        <v/>
      </c>
      <c r="W215" s="398" t="str">
        <f t="shared" si="36"/>
        <v/>
      </c>
      <c r="X215" s="70" t="str">
        <f t="shared" si="36"/>
        <v/>
      </c>
      <c r="Y215" s="70" t="str">
        <f t="shared" si="36"/>
        <v/>
      </c>
    </row>
    <row r="216" spans="1:25">
      <c r="A216" s="305" t="str">
        <f t="shared" ref="A216:Y216" si="37">IF(A19="","",A19)</f>
        <v>F</v>
      </c>
      <c r="B216" s="306" t="str">
        <f t="shared" si="37"/>
        <v/>
      </c>
      <c r="C216" s="397" t="str">
        <f t="shared" si="37"/>
        <v/>
      </c>
      <c r="D216" s="397" t="str">
        <f t="shared" si="37"/>
        <v/>
      </c>
      <c r="E216" s="397" t="str">
        <f t="shared" si="37"/>
        <v/>
      </c>
      <c r="F216" s="397" t="str">
        <f t="shared" si="37"/>
        <v/>
      </c>
      <c r="G216" s="397" t="str">
        <f t="shared" si="37"/>
        <v/>
      </c>
      <c r="H216" s="397" t="str">
        <f t="shared" si="37"/>
        <v/>
      </c>
      <c r="I216" s="397" t="str">
        <f t="shared" si="37"/>
        <v/>
      </c>
      <c r="J216" s="397" t="str">
        <f t="shared" si="37"/>
        <v/>
      </c>
      <c r="K216" s="397" t="str">
        <f t="shared" si="37"/>
        <v/>
      </c>
      <c r="L216" s="397" t="str">
        <f t="shared" si="37"/>
        <v/>
      </c>
      <c r="M216" s="397" t="str">
        <f t="shared" si="37"/>
        <v/>
      </c>
      <c r="N216" s="397" t="str">
        <f t="shared" si="37"/>
        <v/>
      </c>
      <c r="O216" s="397" t="str">
        <f t="shared" si="37"/>
        <v/>
      </c>
      <c r="P216" s="397" t="str">
        <f t="shared" si="37"/>
        <v/>
      </c>
      <c r="Q216" s="397" t="str">
        <f t="shared" si="37"/>
        <v/>
      </c>
      <c r="R216" s="397" t="str">
        <f t="shared" si="37"/>
        <v/>
      </c>
      <c r="S216" s="397" t="str">
        <f t="shared" si="37"/>
        <v/>
      </c>
      <c r="T216" s="398" t="str">
        <f t="shared" si="37"/>
        <v/>
      </c>
      <c r="U216" s="398" t="str">
        <f t="shared" si="37"/>
        <v/>
      </c>
      <c r="V216" s="398" t="str">
        <f t="shared" si="37"/>
        <v/>
      </c>
      <c r="W216" s="398" t="str">
        <f t="shared" si="37"/>
        <v/>
      </c>
      <c r="X216" s="70" t="str">
        <f t="shared" si="37"/>
        <v/>
      </c>
      <c r="Y216" s="70" t="str">
        <f t="shared" si="37"/>
        <v/>
      </c>
    </row>
    <row r="217" spans="1:25">
      <c r="A217" s="305" t="str">
        <f t="shared" ref="A217:Y217" si="38">IF(A20="","",A20)</f>
        <v>G</v>
      </c>
      <c r="B217" s="306" t="str">
        <f t="shared" si="38"/>
        <v/>
      </c>
      <c r="C217" s="397" t="str">
        <f t="shared" si="38"/>
        <v/>
      </c>
      <c r="D217" s="397" t="str">
        <f t="shared" si="38"/>
        <v/>
      </c>
      <c r="E217" s="397" t="str">
        <f t="shared" si="38"/>
        <v/>
      </c>
      <c r="F217" s="397" t="str">
        <f t="shared" si="38"/>
        <v/>
      </c>
      <c r="G217" s="397" t="str">
        <f t="shared" si="38"/>
        <v/>
      </c>
      <c r="H217" s="397" t="str">
        <f t="shared" si="38"/>
        <v/>
      </c>
      <c r="I217" s="397" t="str">
        <f t="shared" si="38"/>
        <v/>
      </c>
      <c r="J217" s="397" t="str">
        <f t="shared" si="38"/>
        <v/>
      </c>
      <c r="K217" s="397" t="str">
        <f t="shared" si="38"/>
        <v/>
      </c>
      <c r="L217" s="397" t="str">
        <f t="shared" si="38"/>
        <v/>
      </c>
      <c r="M217" s="397" t="str">
        <f t="shared" si="38"/>
        <v/>
      </c>
      <c r="N217" s="397" t="str">
        <f t="shared" si="38"/>
        <v/>
      </c>
      <c r="O217" s="397" t="str">
        <f t="shared" si="38"/>
        <v/>
      </c>
      <c r="P217" s="397" t="str">
        <f t="shared" si="38"/>
        <v/>
      </c>
      <c r="Q217" s="397" t="str">
        <f t="shared" si="38"/>
        <v/>
      </c>
      <c r="R217" s="397" t="str">
        <f t="shared" si="38"/>
        <v/>
      </c>
      <c r="S217" s="397" t="str">
        <f t="shared" si="38"/>
        <v/>
      </c>
      <c r="T217" s="398" t="str">
        <f t="shared" si="38"/>
        <v/>
      </c>
      <c r="U217" s="398" t="str">
        <f t="shared" si="38"/>
        <v/>
      </c>
      <c r="V217" s="398" t="str">
        <f t="shared" si="38"/>
        <v/>
      </c>
      <c r="W217" s="398" t="str">
        <f t="shared" si="38"/>
        <v/>
      </c>
      <c r="X217" s="70" t="str">
        <f t="shared" si="38"/>
        <v/>
      </c>
      <c r="Y217" s="70" t="str">
        <f t="shared" si="38"/>
        <v/>
      </c>
    </row>
    <row r="218" spans="1:25">
      <c r="A218" s="305" t="str">
        <f t="shared" ref="A218:Y218" si="39">IF(A21="","",A21)</f>
        <v>H</v>
      </c>
      <c r="B218" s="306" t="str">
        <f t="shared" si="39"/>
        <v/>
      </c>
      <c r="C218" s="397" t="str">
        <f t="shared" si="39"/>
        <v/>
      </c>
      <c r="D218" s="397" t="str">
        <f t="shared" si="39"/>
        <v/>
      </c>
      <c r="E218" s="397" t="str">
        <f t="shared" si="39"/>
        <v/>
      </c>
      <c r="F218" s="397" t="str">
        <f t="shared" si="39"/>
        <v/>
      </c>
      <c r="G218" s="397" t="str">
        <f t="shared" si="39"/>
        <v/>
      </c>
      <c r="H218" s="397" t="str">
        <f t="shared" si="39"/>
        <v/>
      </c>
      <c r="I218" s="397" t="str">
        <f t="shared" si="39"/>
        <v/>
      </c>
      <c r="J218" s="397" t="str">
        <f t="shared" si="39"/>
        <v/>
      </c>
      <c r="K218" s="397" t="str">
        <f t="shared" si="39"/>
        <v/>
      </c>
      <c r="L218" s="397" t="str">
        <f t="shared" si="39"/>
        <v/>
      </c>
      <c r="M218" s="397" t="str">
        <f t="shared" si="39"/>
        <v/>
      </c>
      <c r="N218" s="397" t="str">
        <f t="shared" si="39"/>
        <v/>
      </c>
      <c r="O218" s="397" t="str">
        <f t="shared" si="39"/>
        <v/>
      </c>
      <c r="P218" s="397" t="str">
        <f t="shared" si="39"/>
        <v/>
      </c>
      <c r="Q218" s="397" t="str">
        <f t="shared" si="39"/>
        <v/>
      </c>
      <c r="R218" s="397" t="str">
        <f t="shared" si="39"/>
        <v/>
      </c>
      <c r="S218" s="397" t="str">
        <f t="shared" si="39"/>
        <v/>
      </c>
      <c r="T218" s="398" t="str">
        <f t="shared" si="39"/>
        <v/>
      </c>
      <c r="U218" s="398" t="str">
        <f t="shared" si="39"/>
        <v/>
      </c>
      <c r="V218" s="398" t="str">
        <f t="shared" si="39"/>
        <v/>
      </c>
      <c r="W218" s="398" t="str">
        <f t="shared" si="39"/>
        <v/>
      </c>
      <c r="X218" s="70" t="str">
        <f t="shared" si="39"/>
        <v/>
      </c>
      <c r="Y218" s="70" t="str">
        <f t="shared" si="39"/>
        <v/>
      </c>
    </row>
    <row r="219" spans="1:25">
      <c r="A219" s="305" t="str">
        <f t="shared" ref="A219:Y219" si="40">IF(A22="","",A22)</f>
        <v>I</v>
      </c>
      <c r="B219" s="306" t="str">
        <f t="shared" si="40"/>
        <v/>
      </c>
      <c r="C219" s="397" t="str">
        <f t="shared" si="40"/>
        <v/>
      </c>
      <c r="D219" s="397" t="str">
        <f t="shared" si="40"/>
        <v/>
      </c>
      <c r="E219" s="397" t="str">
        <f t="shared" si="40"/>
        <v/>
      </c>
      <c r="F219" s="397" t="str">
        <f t="shared" si="40"/>
        <v/>
      </c>
      <c r="G219" s="397" t="str">
        <f t="shared" si="40"/>
        <v/>
      </c>
      <c r="H219" s="397" t="str">
        <f t="shared" si="40"/>
        <v/>
      </c>
      <c r="I219" s="397" t="str">
        <f t="shared" si="40"/>
        <v/>
      </c>
      <c r="J219" s="397" t="str">
        <f t="shared" si="40"/>
        <v/>
      </c>
      <c r="K219" s="397" t="str">
        <f t="shared" si="40"/>
        <v/>
      </c>
      <c r="L219" s="397" t="str">
        <f t="shared" si="40"/>
        <v/>
      </c>
      <c r="M219" s="397" t="str">
        <f t="shared" si="40"/>
        <v/>
      </c>
      <c r="N219" s="397" t="str">
        <f t="shared" si="40"/>
        <v/>
      </c>
      <c r="O219" s="397" t="str">
        <f t="shared" si="40"/>
        <v/>
      </c>
      <c r="P219" s="397" t="str">
        <f t="shared" si="40"/>
        <v/>
      </c>
      <c r="Q219" s="397" t="str">
        <f t="shared" si="40"/>
        <v/>
      </c>
      <c r="R219" s="397" t="str">
        <f t="shared" si="40"/>
        <v/>
      </c>
      <c r="S219" s="397" t="str">
        <f t="shared" si="40"/>
        <v/>
      </c>
      <c r="T219" s="398" t="str">
        <f t="shared" si="40"/>
        <v/>
      </c>
      <c r="U219" s="398" t="str">
        <f t="shared" si="40"/>
        <v/>
      </c>
      <c r="V219" s="398" t="str">
        <f t="shared" si="40"/>
        <v/>
      </c>
      <c r="W219" s="398" t="str">
        <f t="shared" si="40"/>
        <v/>
      </c>
      <c r="X219" s="70" t="str">
        <f t="shared" si="40"/>
        <v/>
      </c>
      <c r="Y219" s="70" t="str">
        <f t="shared" si="40"/>
        <v/>
      </c>
    </row>
    <row r="220" spans="1:25">
      <c r="A220" s="305" t="str">
        <f t="shared" ref="A220:Y220" si="41">IF(A23="","",A23)</f>
        <v>J</v>
      </c>
      <c r="B220" s="306" t="str">
        <f t="shared" si="41"/>
        <v/>
      </c>
      <c r="C220" s="397" t="str">
        <f t="shared" si="41"/>
        <v/>
      </c>
      <c r="D220" s="397" t="str">
        <f t="shared" si="41"/>
        <v/>
      </c>
      <c r="E220" s="397" t="str">
        <f t="shared" si="41"/>
        <v/>
      </c>
      <c r="F220" s="397" t="str">
        <f t="shared" si="41"/>
        <v/>
      </c>
      <c r="G220" s="397" t="str">
        <f t="shared" si="41"/>
        <v/>
      </c>
      <c r="H220" s="397" t="str">
        <f t="shared" si="41"/>
        <v/>
      </c>
      <c r="I220" s="397" t="str">
        <f t="shared" si="41"/>
        <v/>
      </c>
      <c r="J220" s="397" t="str">
        <f t="shared" si="41"/>
        <v/>
      </c>
      <c r="K220" s="397" t="str">
        <f t="shared" si="41"/>
        <v/>
      </c>
      <c r="L220" s="397" t="str">
        <f t="shared" si="41"/>
        <v/>
      </c>
      <c r="M220" s="397" t="str">
        <f t="shared" si="41"/>
        <v/>
      </c>
      <c r="N220" s="397" t="str">
        <f t="shared" si="41"/>
        <v/>
      </c>
      <c r="O220" s="397" t="str">
        <f t="shared" si="41"/>
        <v/>
      </c>
      <c r="P220" s="397" t="str">
        <f t="shared" si="41"/>
        <v/>
      </c>
      <c r="Q220" s="397" t="str">
        <f t="shared" si="41"/>
        <v/>
      </c>
      <c r="R220" s="397" t="str">
        <f t="shared" si="41"/>
        <v/>
      </c>
      <c r="S220" s="397" t="str">
        <f t="shared" si="41"/>
        <v/>
      </c>
      <c r="T220" s="398" t="str">
        <f t="shared" si="41"/>
        <v/>
      </c>
      <c r="U220" s="398" t="str">
        <f t="shared" si="41"/>
        <v/>
      </c>
      <c r="V220" s="398" t="str">
        <f t="shared" si="41"/>
        <v/>
      </c>
      <c r="W220" s="398" t="str">
        <f t="shared" si="41"/>
        <v/>
      </c>
      <c r="X220" s="70" t="str">
        <f t="shared" si="41"/>
        <v/>
      </c>
      <c r="Y220" s="70" t="str">
        <f t="shared" si="41"/>
        <v/>
      </c>
    </row>
    <row r="221" spans="1:25">
      <c r="A221" s="305" t="str">
        <f t="shared" ref="A221:Y221" si="42">IF(A24="","",A24)</f>
        <v>K</v>
      </c>
      <c r="B221" s="306" t="str">
        <f t="shared" si="42"/>
        <v/>
      </c>
      <c r="C221" s="397" t="str">
        <f t="shared" si="42"/>
        <v/>
      </c>
      <c r="D221" s="397" t="str">
        <f t="shared" si="42"/>
        <v/>
      </c>
      <c r="E221" s="397" t="str">
        <f t="shared" si="42"/>
        <v/>
      </c>
      <c r="F221" s="397" t="str">
        <f t="shared" si="42"/>
        <v/>
      </c>
      <c r="G221" s="397" t="str">
        <f t="shared" si="42"/>
        <v/>
      </c>
      <c r="H221" s="397" t="str">
        <f t="shared" si="42"/>
        <v/>
      </c>
      <c r="I221" s="397" t="str">
        <f t="shared" si="42"/>
        <v/>
      </c>
      <c r="J221" s="397" t="str">
        <f t="shared" si="42"/>
        <v/>
      </c>
      <c r="K221" s="397" t="str">
        <f t="shared" si="42"/>
        <v/>
      </c>
      <c r="L221" s="397" t="str">
        <f t="shared" si="42"/>
        <v/>
      </c>
      <c r="M221" s="397" t="str">
        <f t="shared" si="42"/>
        <v/>
      </c>
      <c r="N221" s="397" t="str">
        <f t="shared" si="42"/>
        <v/>
      </c>
      <c r="O221" s="397" t="str">
        <f t="shared" si="42"/>
        <v/>
      </c>
      <c r="P221" s="397" t="str">
        <f t="shared" si="42"/>
        <v/>
      </c>
      <c r="Q221" s="397" t="str">
        <f t="shared" si="42"/>
        <v/>
      </c>
      <c r="R221" s="397" t="str">
        <f t="shared" si="42"/>
        <v/>
      </c>
      <c r="S221" s="397" t="str">
        <f t="shared" si="42"/>
        <v/>
      </c>
      <c r="T221" s="398" t="str">
        <f t="shared" si="42"/>
        <v/>
      </c>
      <c r="U221" s="398" t="str">
        <f t="shared" si="42"/>
        <v/>
      </c>
      <c r="V221" s="398" t="str">
        <f t="shared" si="42"/>
        <v/>
      </c>
      <c r="W221" s="398" t="str">
        <f t="shared" si="42"/>
        <v/>
      </c>
      <c r="X221" s="70" t="str">
        <f t="shared" si="42"/>
        <v/>
      </c>
      <c r="Y221" s="70" t="str">
        <f t="shared" si="42"/>
        <v/>
      </c>
    </row>
    <row r="222" spans="1:25">
      <c r="A222" s="305" t="str">
        <f t="shared" ref="A222:Y222" si="43">IF(A25="","",A25)</f>
        <v>L</v>
      </c>
      <c r="B222" s="306" t="str">
        <f t="shared" si="43"/>
        <v/>
      </c>
      <c r="C222" s="397" t="str">
        <f t="shared" si="43"/>
        <v/>
      </c>
      <c r="D222" s="397" t="str">
        <f t="shared" si="43"/>
        <v/>
      </c>
      <c r="E222" s="397" t="str">
        <f t="shared" si="43"/>
        <v/>
      </c>
      <c r="F222" s="397" t="str">
        <f t="shared" si="43"/>
        <v/>
      </c>
      <c r="G222" s="397" t="str">
        <f t="shared" si="43"/>
        <v/>
      </c>
      <c r="H222" s="397" t="str">
        <f t="shared" si="43"/>
        <v/>
      </c>
      <c r="I222" s="397" t="str">
        <f t="shared" si="43"/>
        <v/>
      </c>
      <c r="J222" s="397" t="str">
        <f t="shared" si="43"/>
        <v/>
      </c>
      <c r="K222" s="397" t="str">
        <f t="shared" si="43"/>
        <v/>
      </c>
      <c r="L222" s="397" t="str">
        <f t="shared" si="43"/>
        <v/>
      </c>
      <c r="M222" s="397" t="str">
        <f t="shared" si="43"/>
        <v/>
      </c>
      <c r="N222" s="397" t="str">
        <f t="shared" si="43"/>
        <v/>
      </c>
      <c r="O222" s="397" t="str">
        <f t="shared" si="43"/>
        <v/>
      </c>
      <c r="P222" s="397" t="str">
        <f t="shared" si="43"/>
        <v/>
      </c>
      <c r="Q222" s="397" t="str">
        <f t="shared" si="43"/>
        <v/>
      </c>
      <c r="R222" s="397" t="str">
        <f t="shared" si="43"/>
        <v/>
      </c>
      <c r="S222" s="397" t="str">
        <f t="shared" si="43"/>
        <v/>
      </c>
      <c r="T222" s="398" t="str">
        <f t="shared" si="43"/>
        <v/>
      </c>
      <c r="U222" s="398" t="str">
        <f t="shared" si="43"/>
        <v/>
      </c>
      <c r="V222" s="398" t="str">
        <f t="shared" si="43"/>
        <v/>
      </c>
      <c r="W222" s="398" t="str">
        <f t="shared" si="43"/>
        <v/>
      </c>
      <c r="X222" s="70" t="str">
        <f t="shared" si="43"/>
        <v/>
      </c>
      <c r="Y222" s="70" t="str">
        <f t="shared" si="43"/>
        <v/>
      </c>
    </row>
    <row r="223" spans="1:25">
      <c r="A223" s="305" t="str">
        <f t="shared" ref="A223:Y223" si="44">IF(A26="","",A26)</f>
        <v>M</v>
      </c>
      <c r="B223" s="306" t="str">
        <f t="shared" si="44"/>
        <v/>
      </c>
      <c r="C223" s="397" t="str">
        <f t="shared" si="44"/>
        <v/>
      </c>
      <c r="D223" s="397" t="str">
        <f t="shared" si="44"/>
        <v/>
      </c>
      <c r="E223" s="397" t="str">
        <f t="shared" si="44"/>
        <v/>
      </c>
      <c r="F223" s="397" t="str">
        <f t="shared" si="44"/>
        <v/>
      </c>
      <c r="G223" s="397" t="str">
        <f t="shared" si="44"/>
        <v/>
      </c>
      <c r="H223" s="397" t="str">
        <f t="shared" si="44"/>
        <v/>
      </c>
      <c r="I223" s="397" t="str">
        <f t="shared" si="44"/>
        <v/>
      </c>
      <c r="J223" s="397" t="str">
        <f t="shared" si="44"/>
        <v/>
      </c>
      <c r="K223" s="397" t="str">
        <f t="shared" si="44"/>
        <v/>
      </c>
      <c r="L223" s="397" t="str">
        <f t="shared" si="44"/>
        <v/>
      </c>
      <c r="M223" s="397" t="str">
        <f t="shared" si="44"/>
        <v/>
      </c>
      <c r="N223" s="397" t="str">
        <f t="shared" si="44"/>
        <v/>
      </c>
      <c r="O223" s="397" t="str">
        <f t="shared" si="44"/>
        <v/>
      </c>
      <c r="P223" s="397" t="str">
        <f t="shared" si="44"/>
        <v/>
      </c>
      <c r="Q223" s="397" t="str">
        <f t="shared" si="44"/>
        <v/>
      </c>
      <c r="R223" s="397" t="str">
        <f t="shared" si="44"/>
        <v/>
      </c>
      <c r="S223" s="397" t="str">
        <f t="shared" si="44"/>
        <v/>
      </c>
      <c r="T223" s="398" t="str">
        <f t="shared" si="44"/>
        <v/>
      </c>
      <c r="U223" s="398" t="str">
        <f t="shared" si="44"/>
        <v/>
      </c>
      <c r="V223" s="398" t="str">
        <f t="shared" si="44"/>
        <v/>
      </c>
      <c r="W223" s="398" t="str">
        <f t="shared" si="44"/>
        <v/>
      </c>
      <c r="X223" s="70" t="str">
        <f t="shared" si="44"/>
        <v/>
      </c>
      <c r="Y223" s="70" t="str">
        <f t="shared" si="44"/>
        <v/>
      </c>
    </row>
    <row r="224" spans="1:25">
      <c r="A224" s="305" t="str">
        <f t="shared" ref="A224:Y224" si="45">IF(A27="","",A27)</f>
        <v>N</v>
      </c>
      <c r="B224" s="306" t="str">
        <f t="shared" si="45"/>
        <v/>
      </c>
      <c r="C224" s="397" t="str">
        <f t="shared" si="45"/>
        <v/>
      </c>
      <c r="D224" s="397" t="str">
        <f t="shared" si="45"/>
        <v/>
      </c>
      <c r="E224" s="397" t="str">
        <f t="shared" si="45"/>
        <v/>
      </c>
      <c r="F224" s="397" t="str">
        <f t="shared" si="45"/>
        <v/>
      </c>
      <c r="G224" s="397" t="str">
        <f t="shared" si="45"/>
        <v/>
      </c>
      <c r="H224" s="397" t="str">
        <f t="shared" si="45"/>
        <v/>
      </c>
      <c r="I224" s="397" t="str">
        <f t="shared" si="45"/>
        <v/>
      </c>
      <c r="J224" s="397" t="str">
        <f t="shared" si="45"/>
        <v/>
      </c>
      <c r="K224" s="397" t="str">
        <f t="shared" si="45"/>
        <v/>
      </c>
      <c r="L224" s="397" t="str">
        <f t="shared" si="45"/>
        <v/>
      </c>
      <c r="M224" s="397" t="str">
        <f t="shared" si="45"/>
        <v/>
      </c>
      <c r="N224" s="397" t="str">
        <f t="shared" si="45"/>
        <v/>
      </c>
      <c r="O224" s="397" t="str">
        <f t="shared" si="45"/>
        <v/>
      </c>
      <c r="P224" s="397" t="str">
        <f t="shared" si="45"/>
        <v/>
      </c>
      <c r="Q224" s="397" t="str">
        <f t="shared" si="45"/>
        <v/>
      </c>
      <c r="R224" s="397" t="str">
        <f t="shared" si="45"/>
        <v/>
      </c>
      <c r="S224" s="397" t="str">
        <f t="shared" si="45"/>
        <v/>
      </c>
      <c r="T224" s="398" t="str">
        <f t="shared" si="45"/>
        <v/>
      </c>
      <c r="U224" s="398" t="str">
        <f t="shared" si="45"/>
        <v/>
      </c>
      <c r="V224" s="398" t="str">
        <f t="shared" si="45"/>
        <v/>
      </c>
      <c r="W224" s="398" t="str">
        <f t="shared" si="45"/>
        <v/>
      </c>
      <c r="X224" s="70" t="str">
        <f t="shared" si="45"/>
        <v/>
      </c>
      <c r="Y224" s="70" t="str">
        <f t="shared" si="45"/>
        <v/>
      </c>
    </row>
    <row r="225" spans="1:25">
      <c r="A225" s="305" t="str">
        <f t="shared" ref="A225:Y225" si="46">IF(A28="","",A28)</f>
        <v>O</v>
      </c>
      <c r="B225" s="306" t="str">
        <f t="shared" si="46"/>
        <v/>
      </c>
      <c r="C225" s="397" t="str">
        <f t="shared" si="46"/>
        <v/>
      </c>
      <c r="D225" s="397" t="str">
        <f t="shared" si="46"/>
        <v/>
      </c>
      <c r="E225" s="397" t="str">
        <f t="shared" si="46"/>
        <v/>
      </c>
      <c r="F225" s="397" t="str">
        <f t="shared" si="46"/>
        <v/>
      </c>
      <c r="G225" s="397" t="str">
        <f t="shared" si="46"/>
        <v/>
      </c>
      <c r="H225" s="397" t="str">
        <f t="shared" si="46"/>
        <v/>
      </c>
      <c r="I225" s="397" t="str">
        <f t="shared" si="46"/>
        <v/>
      </c>
      <c r="J225" s="397" t="str">
        <f t="shared" si="46"/>
        <v/>
      </c>
      <c r="K225" s="397" t="str">
        <f t="shared" si="46"/>
        <v/>
      </c>
      <c r="L225" s="397" t="str">
        <f t="shared" si="46"/>
        <v/>
      </c>
      <c r="M225" s="397" t="str">
        <f t="shared" si="46"/>
        <v/>
      </c>
      <c r="N225" s="397" t="str">
        <f t="shared" si="46"/>
        <v/>
      </c>
      <c r="O225" s="397" t="str">
        <f t="shared" si="46"/>
        <v/>
      </c>
      <c r="P225" s="397" t="str">
        <f t="shared" si="46"/>
        <v/>
      </c>
      <c r="Q225" s="397" t="str">
        <f t="shared" si="46"/>
        <v/>
      </c>
      <c r="R225" s="397" t="str">
        <f t="shared" si="46"/>
        <v/>
      </c>
      <c r="S225" s="397" t="str">
        <f t="shared" si="46"/>
        <v/>
      </c>
      <c r="T225" s="398" t="str">
        <f t="shared" si="46"/>
        <v/>
      </c>
      <c r="U225" s="398" t="str">
        <f t="shared" si="46"/>
        <v/>
      </c>
      <c r="V225" s="398" t="str">
        <f t="shared" si="46"/>
        <v/>
      </c>
      <c r="W225" s="398" t="str">
        <f t="shared" si="46"/>
        <v/>
      </c>
      <c r="X225" s="70" t="str">
        <f t="shared" si="46"/>
        <v/>
      </c>
      <c r="Y225" s="70" t="str">
        <f t="shared" si="46"/>
        <v/>
      </c>
    </row>
    <row r="226" spans="1:25">
      <c r="A226" s="337" t="str">
        <f t="shared" ref="A226:Y226" si="47">IF(A29="","",A29)</f>
        <v>İKİNCİ ÖĞRETİM</v>
      </c>
      <c r="B226" s="375" t="str">
        <f t="shared" si="47"/>
        <v/>
      </c>
      <c r="C226" s="375" t="str">
        <f t="shared" si="47"/>
        <v/>
      </c>
      <c r="D226" s="375" t="str">
        <f t="shared" si="47"/>
        <v/>
      </c>
      <c r="E226" s="375" t="str">
        <f t="shared" si="47"/>
        <v/>
      </c>
      <c r="F226" s="375" t="str">
        <f t="shared" si="47"/>
        <v/>
      </c>
      <c r="G226" s="375" t="str">
        <f t="shared" si="47"/>
        <v/>
      </c>
      <c r="H226" s="375" t="str">
        <f t="shared" si="47"/>
        <v/>
      </c>
      <c r="I226" s="375" t="str">
        <f t="shared" si="47"/>
        <v/>
      </c>
      <c r="J226" s="375" t="str">
        <f t="shared" si="47"/>
        <v/>
      </c>
      <c r="K226" s="375" t="str">
        <f t="shared" si="47"/>
        <v/>
      </c>
      <c r="L226" s="375" t="str">
        <f t="shared" si="47"/>
        <v/>
      </c>
      <c r="M226" s="375" t="str">
        <f t="shared" si="47"/>
        <v/>
      </c>
      <c r="N226" s="375" t="str">
        <f t="shared" si="47"/>
        <v/>
      </c>
      <c r="O226" s="375" t="str">
        <f t="shared" si="47"/>
        <v/>
      </c>
      <c r="P226" s="375" t="str">
        <f t="shared" si="47"/>
        <v/>
      </c>
      <c r="Q226" s="375" t="str">
        <f t="shared" si="47"/>
        <v/>
      </c>
      <c r="R226" s="375" t="str">
        <f t="shared" si="47"/>
        <v/>
      </c>
      <c r="S226" s="375" t="str">
        <f t="shared" si="47"/>
        <v/>
      </c>
      <c r="T226" s="375" t="str">
        <f t="shared" si="47"/>
        <v/>
      </c>
      <c r="U226" s="375" t="str">
        <f t="shared" si="47"/>
        <v/>
      </c>
      <c r="V226" s="375" t="str">
        <f t="shared" si="47"/>
        <v/>
      </c>
      <c r="W226" s="335" t="str">
        <f t="shared" si="47"/>
        <v/>
      </c>
      <c r="X226" s="71" t="str">
        <f t="shared" si="47"/>
        <v/>
      </c>
      <c r="Y226" s="71" t="str">
        <f t="shared" si="47"/>
        <v/>
      </c>
    </row>
    <row r="227" spans="1:25">
      <c r="A227" s="305" t="str">
        <f t="shared" ref="A227:Y227" si="48">IF(A30="","",A30)</f>
        <v>P</v>
      </c>
      <c r="B227" s="306" t="str">
        <f t="shared" si="48"/>
        <v/>
      </c>
      <c r="C227" s="397" t="str">
        <f t="shared" si="48"/>
        <v>Temel Bilgi Teknolojileri -I</v>
      </c>
      <c r="D227" s="397" t="str">
        <f t="shared" si="48"/>
        <v/>
      </c>
      <c r="E227" s="397" t="str">
        <f t="shared" si="48"/>
        <v/>
      </c>
      <c r="F227" s="397" t="str">
        <f t="shared" si="48"/>
        <v/>
      </c>
      <c r="G227" s="397" t="str">
        <f t="shared" si="48"/>
        <v/>
      </c>
      <c r="H227" s="397" t="str">
        <f t="shared" si="48"/>
        <v/>
      </c>
      <c r="I227" s="397" t="str">
        <f t="shared" si="48"/>
        <v/>
      </c>
      <c r="J227" s="397" t="str">
        <f t="shared" si="48"/>
        <v/>
      </c>
      <c r="K227" s="397" t="str">
        <f t="shared" si="48"/>
        <v/>
      </c>
      <c r="L227" s="397" t="str">
        <f t="shared" si="48"/>
        <v/>
      </c>
      <c r="M227" s="397" t="str">
        <f t="shared" si="48"/>
        <v>İKTİSADİ VE İDARİ BİL. FAKÜLTESİ</v>
      </c>
      <c r="N227" s="397" t="str">
        <f t="shared" si="48"/>
        <v/>
      </c>
      <c r="O227" s="397" t="str">
        <f t="shared" si="48"/>
        <v/>
      </c>
      <c r="P227" s="397" t="str">
        <f t="shared" si="48"/>
        <v/>
      </c>
      <c r="Q227" s="397" t="str">
        <f t="shared" si="48"/>
        <v/>
      </c>
      <c r="R227" s="397" t="str">
        <f t="shared" si="48"/>
        <v/>
      </c>
      <c r="S227" s="397" t="str">
        <f t="shared" si="48"/>
        <v/>
      </c>
      <c r="T227" s="398">
        <f t="shared" si="48"/>
        <v>3</v>
      </c>
      <c r="U227" s="398" t="str">
        <f t="shared" si="48"/>
        <v/>
      </c>
      <c r="V227" s="398" t="str">
        <f t="shared" si="48"/>
        <v/>
      </c>
      <c r="W227" s="398" t="str">
        <f t="shared" si="48"/>
        <v/>
      </c>
      <c r="X227" s="70" t="str">
        <f t="shared" si="48"/>
        <v/>
      </c>
      <c r="Y227" s="70" t="str">
        <f t="shared" si="48"/>
        <v/>
      </c>
    </row>
    <row r="228" spans="1:25">
      <c r="A228" s="305" t="str">
        <f t="shared" ref="A228:Y228" si="49">IF(A31="","",A31)</f>
        <v>R</v>
      </c>
      <c r="B228" s="306" t="str">
        <f t="shared" si="49"/>
        <v/>
      </c>
      <c r="C228" s="397" t="str">
        <f t="shared" si="49"/>
        <v/>
      </c>
      <c r="D228" s="397" t="str">
        <f t="shared" si="49"/>
        <v/>
      </c>
      <c r="E228" s="397" t="str">
        <f t="shared" si="49"/>
        <v/>
      </c>
      <c r="F228" s="397" t="str">
        <f t="shared" si="49"/>
        <v/>
      </c>
      <c r="G228" s="397" t="str">
        <f t="shared" si="49"/>
        <v/>
      </c>
      <c r="H228" s="397" t="str">
        <f t="shared" si="49"/>
        <v/>
      </c>
      <c r="I228" s="397" t="str">
        <f t="shared" si="49"/>
        <v/>
      </c>
      <c r="J228" s="397" t="str">
        <f t="shared" si="49"/>
        <v/>
      </c>
      <c r="K228" s="397" t="str">
        <f t="shared" si="49"/>
        <v/>
      </c>
      <c r="L228" s="397" t="str">
        <f t="shared" si="49"/>
        <v/>
      </c>
      <c r="M228" s="397" t="str">
        <f t="shared" si="49"/>
        <v/>
      </c>
      <c r="N228" s="397" t="str">
        <f t="shared" si="49"/>
        <v/>
      </c>
      <c r="O228" s="397" t="str">
        <f t="shared" si="49"/>
        <v/>
      </c>
      <c r="P228" s="397" t="str">
        <f t="shared" si="49"/>
        <v/>
      </c>
      <c r="Q228" s="397" t="str">
        <f t="shared" si="49"/>
        <v/>
      </c>
      <c r="R228" s="397" t="str">
        <f t="shared" si="49"/>
        <v/>
      </c>
      <c r="S228" s="397" t="str">
        <f t="shared" si="49"/>
        <v/>
      </c>
      <c r="T228" s="398" t="str">
        <f t="shared" si="49"/>
        <v/>
      </c>
      <c r="U228" s="398" t="str">
        <f t="shared" si="49"/>
        <v/>
      </c>
      <c r="V228" s="398" t="str">
        <f t="shared" si="49"/>
        <v/>
      </c>
      <c r="W228" s="398" t="str">
        <f t="shared" si="49"/>
        <v/>
      </c>
      <c r="X228" s="70" t="str">
        <f t="shared" si="49"/>
        <v/>
      </c>
      <c r="Y228" s="70" t="str">
        <f t="shared" si="49"/>
        <v/>
      </c>
    </row>
    <row r="229" spans="1:25">
      <c r="A229" s="305" t="str">
        <f t="shared" ref="A229:Y229" si="50">IF(A32="","",A32)</f>
        <v>S</v>
      </c>
      <c r="B229" s="306" t="str">
        <f t="shared" si="50"/>
        <v/>
      </c>
      <c r="C229" s="397" t="str">
        <f t="shared" si="50"/>
        <v/>
      </c>
      <c r="D229" s="397" t="str">
        <f t="shared" si="50"/>
        <v/>
      </c>
      <c r="E229" s="397" t="str">
        <f t="shared" si="50"/>
        <v/>
      </c>
      <c r="F229" s="397" t="str">
        <f t="shared" si="50"/>
        <v/>
      </c>
      <c r="G229" s="397" t="str">
        <f t="shared" si="50"/>
        <v/>
      </c>
      <c r="H229" s="397" t="str">
        <f t="shared" si="50"/>
        <v/>
      </c>
      <c r="I229" s="397" t="str">
        <f t="shared" si="50"/>
        <v/>
      </c>
      <c r="J229" s="397" t="str">
        <f t="shared" si="50"/>
        <v/>
      </c>
      <c r="K229" s="397" t="str">
        <f t="shared" si="50"/>
        <v/>
      </c>
      <c r="L229" s="397" t="str">
        <f t="shared" si="50"/>
        <v/>
      </c>
      <c r="M229" s="397" t="str">
        <f t="shared" si="50"/>
        <v/>
      </c>
      <c r="N229" s="397" t="str">
        <f t="shared" si="50"/>
        <v/>
      </c>
      <c r="O229" s="397" t="str">
        <f t="shared" si="50"/>
        <v/>
      </c>
      <c r="P229" s="397" t="str">
        <f t="shared" si="50"/>
        <v/>
      </c>
      <c r="Q229" s="397" t="str">
        <f t="shared" si="50"/>
        <v/>
      </c>
      <c r="R229" s="397" t="str">
        <f t="shared" si="50"/>
        <v/>
      </c>
      <c r="S229" s="397" t="str">
        <f t="shared" si="50"/>
        <v/>
      </c>
      <c r="T229" s="398" t="str">
        <f t="shared" si="50"/>
        <v/>
      </c>
      <c r="U229" s="398" t="str">
        <f t="shared" si="50"/>
        <v/>
      </c>
      <c r="V229" s="398" t="str">
        <f t="shared" si="50"/>
        <v/>
      </c>
      <c r="W229" s="398" t="str">
        <f t="shared" si="50"/>
        <v/>
      </c>
      <c r="X229" s="70" t="str">
        <f t="shared" si="50"/>
        <v/>
      </c>
      <c r="Y229" s="70" t="str">
        <f t="shared" si="50"/>
        <v/>
      </c>
    </row>
    <row r="230" spans="1:25">
      <c r="A230" s="305" t="str">
        <f t="shared" ref="A230:Y230" si="51">IF(A33="","",A33)</f>
        <v>T</v>
      </c>
      <c r="B230" s="306" t="str">
        <f t="shared" si="51"/>
        <v/>
      </c>
      <c r="C230" s="397" t="str">
        <f t="shared" si="51"/>
        <v/>
      </c>
      <c r="D230" s="397" t="str">
        <f t="shared" si="51"/>
        <v/>
      </c>
      <c r="E230" s="397" t="str">
        <f t="shared" si="51"/>
        <v/>
      </c>
      <c r="F230" s="397" t="str">
        <f t="shared" si="51"/>
        <v/>
      </c>
      <c r="G230" s="397" t="str">
        <f t="shared" si="51"/>
        <v/>
      </c>
      <c r="H230" s="397" t="str">
        <f t="shared" si="51"/>
        <v/>
      </c>
      <c r="I230" s="397" t="str">
        <f t="shared" si="51"/>
        <v/>
      </c>
      <c r="J230" s="397" t="str">
        <f t="shared" si="51"/>
        <v/>
      </c>
      <c r="K230" s="397" t="str">
        <f t="shared" si="51"/>
        <v/>
      </c>
      <c r="L230" s="397" t="str">
        <f t="shared" si="51"/>
        <v/>
      </c>
      <c r="M230" s="397" t="str">
        <f t="shared" si="51"/>
        <v/>
      </c>
      <c r="N230" s="397" t="str">
        <f t="shared" si="51"/>
        <v/>
      </c>
      <c r="O230" s="397" t="str">
        <f t="shared" si="51"/>
        <v/>
      </c>
      <c r="P230" s="397" t="str">
        <f t="shared" si="51"/>
        <v/>
      </c>
      <c r="Q230" s="397" t="str">
        <f t="shared" si="51"/>
        <v/>
      </c>
      <c r="R230" s="397" t="str">
        <f t="shared" si="51"/>
        <v/>
      </c>
      <c r="S230" s="397" t="str">
        <f t="shared" si="51"/>
        <v/>
      </c>
      <c r="T230" s="398" t="str">
        <f t="shared" si="51"/>
        <v/>
      </c>
      <c r="U230" s="398" t="str">
        <f t="shared" si="51"/>
        <v/>
      </c>
      <c r="V230" s="398" t="str">
        <f t="shared" si="51"/>
        <v/>
      </c>
      <c r="W230" s="398" t="str">
        <f t="shared" si="51"/>
        <v/>
      </c>
      <c r="X230" s="70" t="str">
        <f t="shared" si="51"/>
        <v/>
      </c>
      <c r="Y230" s="70" t="str">
        <f t="shared" si="51"/>
        <v/>
      </c>
    </row>
    <row r="231" spans="1:25">
      <c r="A231" s="305" t="str">
        <f t="shared" ref="A231:Y231" si="52">IF(A34="","",A34)</f>
        <v>U</v>
      </c>
      <c r="B231" s="306" t="str">
        <f t="shared" si="52"/>
        <v/>
      </c>
      <c r="C231" s="397" t="str">
        <f t="shared" si="52"/>
        <v/>
      </c>
      <c r="D231" s="397" t="str">
        <f t="shared" si="52"/>
        <v/>
      </c>
      <c r="E231" s="397" t="str">
        <f t="shared" si="52"/>
        <v/>
      </c>
      <c r="F231" s="397" t="str">
        <f t="shared" si="52"/>
        <v/>
      </c>
      <c r="G231" s="397" t="str">
        <f t="shared" si="52"/>
        <v/>
      </c>
      <c r="H231" s="397" t="str">
        <f t="shared" si="52"/>
        <v/>
      </c>
      <c r="I231" s="397" t="str">
        <f t="shared" si="52"/>
        <v/>
      </c>
      <c r="J231" s="397" t="str">
        <f t="shared" si="52"/>
        <v/>
      </c>
      <c r="K231" s="397" t="str">
        <f t="shared" si="52"/>
        <v/>
      </c>
      <c r="L231" s="397" t="str">
        <f t="shared" si="52"/>
        <v/>
      </c>
      <c r="M231" s="397" t="str">
        <f t="shared" si="52"/>
        <v/>
      </c>
      <c r="N231" s="397" t="str">
        <f t="shared" si="52"/>
        <v/>
      </c>
      <c r="O231" s="397" t="str">
        <f t="shared" si="52"/>
        <v/>
      </c>
      <c r="P231" s="397" t="str">
        <f t="shared" si="52"/>
        <v/>
      </c>
      <c r="Q231" s="397" t="str">
        <f t="shared" si="52"/>
        <v/>
      </c>
      <c r="R231" s="397" t="str">
        <f t="shared" si="52"/>
        <v/>
      </c>
      <c r="S231" s="397" t="str">
        <f t="shared" si="52"/>
        <v/>
      </c>
      <c r="T231" s="398" t="str">
        <f t="shared" si="52"/>
        <v/>
      </c>
      <c r="U231" s="398" t="str">
        <f t="shared" si="52"/>
        <v/>
      </c>
      <c r="V231" s="398" t="str">
        <f t="shared" si="52"/>
        <v/>
      </c>
      <c r="W231" s="398" t="str">
        <f t="shared" si="52"/>
        <v/>
      </c>
      <c r="X231" s="70" t="str">
        <f t="shared" si="52"/>
        <v/>
      </c>
      <c r="Y231" s="70" t="str">
        <f t="shared" si="52"/>
        <v/>
      </c>
    </row>
    <row r="232" spans="1:25">
      <c r="A232" s="305" t="str">
        <f t="shared" ref="A232:Y232" si="53">IF(A35="","",A35)</f>
        <v>V</v>
      </c>
      <c r="B232" s="306" t="str">
        <f t="shared" si="53"/>
        <v/>
      </c>
      <c r="C232" s="397" t="str">
        <f t="shared" si="53"/>
        <v/>
      </c>
      <c r="D232" s="397" t="str">
        <f t="shared" si="53"/>
        <v/>
      </c>
      <c r="E232" s="397" t="str">
        <f t="shared" si="53"/>
        <v/>
      </c>
      <c r="F232" s="397" t="str">
        <f t="shared" si="53"/>
        <v/>
      </c>
      <c r="G232" s="397" t="str">
        <f t="shared" si="53"/>
        <v/>
      </c>
      <c r="H232" s="397" t="str">
        <f t="shared" si="53"/>
        <v/>
      </c>
      <c r="I232" s="397" t="str">
        <f t="shared" si="53"/>
        <v/>
      </c>
      <c r="J232" s="397" t="str">
        <f t="shared" si="53"/>
        <v/>
      </c>
      <c r="K232" s="397" t="str">
        <f t="shared" si="53"/>
        <v/>
      </c>
      <c r="L232" s="397" t="str">
        <f t="shared" si="53"/>
        <v/>
      </c>
      <c r="M232" s="397" t="str">
        <f t="shared" si="53"/>
        <v/>
      </c>
      <c r="N232" s="397" t="str">
        <f t="shared" si="53"/>
        <v/>
      </c>
      <c r="O232" s="397" t="str">
        <f t="shared" si="53"/>
        <v/>
      </c>
      <c r="P232" s="397" t="str">
        <f t="shared" si="53"/>
        <v/>
      </c>
      <c r="Q232" s="397" t="str">
        <f t="shared" si="53"/>
        <v/>
      </c>
      <c r="R232" s="397" t="str">
        <f t="shared" si="53"/>
        <v/>
      </c>
      <c r="S232" s="397" t="str">
        <f t="shared" si="53"/>
        <v/>
      </c>
      <c r="T232" s="398" t="str">
        <f t="shared" si="53"/>
        <v/>
      </c>
      <c r="U232" s="398" t="str">
        <f t="shared" si="53"/>
        <v/>
      </c>
      <c r="V232" s="398" t="str">
        <f t="shared" si="53"/>
        <v/>
      </c>
      <c r="W232" s="398" t="str">
        <f t="shared" si="53"/>
        <v/>
      </c>
      <c r="X232" s="70" t="str">
        <f t="shared" si="53"/>
        <v/>
      </c>
      <c r="Y232" s="70" t="str">
        <f t="shared" si="53"/>
        <v/>
      </c>
    </row>
    <row r="233" spans="1:25">
      <c r="A233" s="376" t="str">
        <f t="shared" ref="A233:Y233" si="54">IF(A36="","",A36)</f>
        <v>TOPLAM (Ö.Ö)</v>
      </c>
      <c r="B233" s="377" t="str">
        <f t="shared" si="54"/>
        <v/>
      </c>
      <c r="C233" s="377" t="str">
        <f t="shared" si="54"/>
        <v/>
      </c>
      <c r="D233" s="377" t="str">
        <f t="shared" si="54"/>
        <v/>
      </c>
      <c r="E233" s="377" t="str">
        <f t="shared" si="54"/>
        <v/>
      </c>
      <c r="F233" s="377" t="str">
        <f t="shared" si="54"/>
        <v/>
      </c>
      <c r="G233" s="377" t="str">
        <f t="shared" si="54"/>
        <v/>
      </c>
      <c r="H233" s="377" t="str">
        <f t="shared" si="54"/>
        <v/>
      </c>
      <c r="I233" s="377" t="str">
        <f t="shared" si="54"/>
        <v/>
      </c>
      <c r="J233" s="377" t="str">
        <f t="shared" si="54"/>
        <v/>
      </c>
      <c r="K233" s="377" t="str">
        <f t="shared" si="54"/>
        <v/>
      </c>
      <c r="L233" s="377" t="str">
        <f t="shared" si="54"/>
        <v/>
      </c>
      <c r="M233" s="377" t="str">
        <f t="shared" si="54"/>
        <v/>
      </c>
      <c r="N233" s="377" t="str">
        <f t="shared" si="54"/>
        <v/>
      </c>
      <c r="O233" s="377" t="str">
        <f t="shared" si="54"/>
        <v/>
      </c>
      <c r="P233" s="377" t="str">
        <f t="shared" si="54"/>
        <v/>
      </c>
      <c r="Q233" s="377" t="str">
        <f t="shared" si="54"/>
        <v/>
      </c>
      <c r="R233" s="377" t="str">
        <f t="shared" si="54"/>
        <v/>
      </c>
      <c r="S233" s="378" t="str">
        <f t="shared" si="54"/>
        <v/>
      </c>
      <c r="T233" s="331">
        <f t="shared" si="54"/>
        <v>8</v>
      </c>
      <c r="U233" s="331" t="str">
        <f t="shared" si="54"/>
        <v/>
      </c>
      <c r="V233" s="331">
        <f t="shared" si="54"/>
        <v>5</v>
      </c>
      <c r="W233" s="379" t="str">
        <f t="shared" si="54"/>
        <v/>
      </c>
      <c r="X233" s="307" t="str">
        <f t="shared" si="54"/>
        <v/>
      </c>
      <c r="Y233" s="299" t="str">
        <f t="shared" si="54"/>
        <v/>
      </c>
    </row>
    <row r="234" spans="1:25" ht="13.8" thickBot="1">
      <c r="A234" s="380" t="str">
        <f t="shared" ref="A234:Y234" si="55">IF(A37="","",A37)</f>
        <v>TOPLAM (İ.Ö)</v>
      </c>
      <c r="B234" s="381" t="str">
        <f t="shared" si="55"/>
        <v/>
      </c>
      <c r="C234" s="381" t="str">
        <f t="shared" si="55"/>
        <v/>
      </c>
      <c r="D234" s="381" t="str">
        <f t="shared" si="55"/>
        <v/>
      </c>
      <c r="E234" s="381" t="str">
        <f t="shared" si="55"/>
        <v/>
      </c>
      <c r="F234" s="381" t="str">
        <f t="shared" si="55"/>
        <v/>
      </c>
      <c r="G234" s="381" t="str">
        <f t="shared" si="55"/>
        <v/>
      </c>
      <c r="H234" s="381" t="str">
        <f t="shared" si="55"/>
        <v/>
      </c>
      <c r="I234" s="381" t="str">
        <f t="shared" si="55"/>
        <v/>
      </c>
      <c r="J234" s="381" t="str">
        <f t="shared" si="55"/>
        <v/>
      </c>
      <c r="K234" s="381" t="str">
        <f t="shared" si="55"/>
        <v/>
      </c>
      <c r="L234" s="381" t="str">
        <f t="shared" si="55"/>
        <v/>
      </c>
      <c r="M234" s="381" t="str">
        <f t="shared" si="55"/>
        <v/>
      </c>
      <c r="N234" s="381" t="str">
        <f t="shared" si="55"/>
        <v/>
      </c>
      <c r="O234" s="381" t="str">
        <f t="shared" si="55"/>
        <v/>
      </c>
      <c r="P234" s="381" t="str">
        <f t="shared" si="55"/>
        <v/>
      </c>
      <c r="Q234" s="381" t="str">
        <f t="shared" si="55"/>
        <v/>
      </c>
      <c r="R234" s="381" t="str">
        <f t="shared" si="55"/>
        <v/>
      </c>
      <c r="S234" s="382" t="str">
        <f t="shared" si="55"/>
        <v/>
      </c>
      <c r="T234" s="383">
        <f t="shared" si="55"/>
        <v>3</v>
      </c>
      <c r="U234" s="383" t="str">
        <f t="shared" si="55"/>
        <v/>
      </c>
      <c r="V234" s="383">
        <f t="shared" si="55"/>
        <v>0</v>
      </c>
      <c r="W234" s="384" t="str">
        <f t="shared" si="55"/>
        <v/>
      </c>
      <c r="X234" s="307" t="str">
        <f t="shared" si="55"/>
        <v/>
      </c>
      <c r="Y234" s="299" t="str">
        <f t="shared" si="55"/>
        <v/>
      </c>
    </row>
    <row r="235" spans="1:25">
      <c r="A235" s="302" t="str">
        <f t="shared" ref="A235:Y235" si="56">IF(A38="","",A38)</f>
        <v/>
      </c>
      <c r="B235" s="302" t="str">
        <f t="shared" si="56"/>
        <v/>
      </c>
      <c r="C235" s="302" t="str">
        <f t="shared" si="56"/>
        <v/>
      </c>
      <c r="D235" s="302" t="str">
        <f t="shared" si="56"/>
        <v/>
      </c>
      <c r="E235" s="302" t="str">
        <f t="shared" si="56"/>
        <v/>
      </c>
      <c r="F235" s="302" t="str">
        <f t="shared" si="56"/>
        <v/>
      </c>
      <c r="G235" s="302" t="str">
        <f t="shared" si="56"/>
        <v/>
      </c>
      <c r="H235" s="302" t="str">
        <f t="shared" si="56"/>
        <v/>
      </c>
      <c r="I235" s="302" t="str">
        <f t="shared" si="56"/>
        <v/>
      </c>
      <c r="J235" s="302" t="str">
        <f t="shared" si="56"/>
        <v/>
      </c>
      <c r="K235" s="302" t="str">
        <f t="shared" si="56"/>
        <v/>
      </c>
      <c r="L235" s="302" t="str">
        <f t="shared" si="56"/>
        <v/>
      </c>
      <c r="M235" s="302" t="str">
        <f t="shared" si="56"/>
        <v/>
      </c>
      <c r="N235" s="302" t="str">
        <f t="shared" si="56"/>
        <v/>
      </c>
      <c r="O235" s="302" t="str">
        <f t="shared" si="56"/>
        <v/>
      </c>
      <c r="P235" s="302" t="str">
        <f t="shared" si="56"/>
        <v/>
      </c>
      <c r="Q235" s="302" t="str">
        <f t="shared" si="56"/>
        <v/>
      </c>
      <c r="R235" s="302" t="str">
        <f t="shared" si="56"/>
        <v/>
      </c>
      <c r="S235" s="302" t="str">
        <f t="shared" si="56"/>
        <v/>
      </c>
      <c r="T235" s="302" t="str">
        <f t="shared" si="56"/>
        <v/>
      </c>
      <c r="U235" s="302" t="str">
        <f t="shared" si="56"/>
        <v/>
      </c>
      <c r="V235" s="302" t="str">
        <f t="shared" si="56"/>
        <v/>
      </c>
      <c r="W235" s="302" t="str">
        <f t="shared" si="56"/>
        <v/>
      </c>
      <c r="X235" s="302" t="str">
        <f t="shared" si="56"/>
        <v/>
      </c>
      <c r="Y235" s="302" t="str">
        <f t="shared" si="56"/>
        <v/>
      </c>
    </row>
    <row r="236" spans="1:25" ht="13.8" thickBot="1">
      <c r="A236" s="375" t="str">
        <f t="shared" ref="A236:Y236" si="57">IF(A39="","",A39)</f>
        <v/>
      </c>
      <c r="B236" s="375" t="str">
        <f t="shared" si="57"/>
        <v/>
      </c>
      <c r="C236" s="375" t="str">
        <f t="shared" si="57"/>
        <v/>
      </c>
      <c r="D236" s="375" t="str">
        <f t="shared" si="57"/>
        <v/>
      </c>
      <c r="E236" s="375" t="str">
        <f t="shared" si="57"/>
        <v/>
      </c>
      <c r="F236" s="385" t="str">
        <f t="shared" si="57"/>
        <v>TEORİK VE DİĞER DERSLERİN PROGRAMI</v>
      </c>
      <c r="G236" s="386" t="str">
        <f t="shared" si="57"/>
        <v/>
      </c>
      <c r="H236" s="386" t="str">
        <f t="shared" si="57"/>
        <v/>
      </c>
      <c r="I236" s="386" t="str">
        <f t="shared" si="57"/>
        <v/>
      </c>
      <c r="J236" s="386" t="str">
        <f t="shared" si="57"/>
        <v/>
      </c>
      <c r="K236" s="386" t="str">
        <f t="shared" si="57"/>
        <v/>
      </c>
      <c r="L236" s="386" t="str">
        <f t="shared" si="57"/>
        <v/>
      </c>
      <c r="M236" s="386" t="str">
        <f t="shared" si="57"/>
        <v/>
      </c>
      <c r="N236" s="386" t="str">
        <f t="shared" si="57"/>
        <v/>
      </c>
      <c r="O236" s="386" t="str">
        <f t="shared" si="57"/>
        <v/>
      </c>
      <c r="P236" s="386" t="str">
        <f t="shared" si="57"/>
        <v/>
      </c>
      <c r="Q236" s="386" t="str">
        <f t="shared" si="57"/>
        <v/>
      </c>
      <c r="R236" s="386" t="str">
        <f t="shared" si="57"/>
        <v/>
      </c>
      <c r="S236" s="386" t="str">
        <f t="shared" si="57"/>
        <v/>
      </c>
      <c r="T236" s="386" t="str">
        <f t="shared" si="57"/>
        <v/>
      </c>
      <c r="U236" s="386" t="str">
        <f t="shared" si="57"/>
        <v/>
      </c>
      <c r="V236" s="386" t="str">
        <f t="shared" si="57"/>
        <v/>
      </c>
      <c r="W236" s="387" t="str">
        <f t="shared" si="57"/>
        <v/>
      </c>
      <c r="X236" s="70" t="str">
        <f t="shared" si="57"/>
        <v/>
      </c>
      <c r="Y236" s="70" t="str">
        <f t="shared" si="57"/>
        <v/>
      </c>
    </row>
    <row r="237" spans="1:25">
      <c r="A237" s="375" t="str">
        <f t="shared" ref="A237:Y237" si="58">IF(A40="","",A40)</f>
        <v/>
      </c>
      <c r="B237" s="375" t="str">
        <f t="shared" si="58"/>
        <v/>
      </c>
      <c r="C237" s="375" t="str">
        <f t="shared" si="58"/>
        <v/>
      </c>
      <c r="D237" s="375" t="str">
        <f t="shared" si="58"/>
        <v/>
      </c>
      <c r="E237" s="335" t="str">
        <f t="shared" si="58"/>
        <v/>
      </c>
      <c r="F237" s="388" t="str">
        <f t="shared" si="58"/>
        <v xml:space="preserve"> P.TESİ</v>
      </c>
      <c r="G237" s="389" t="str">
        <f t="shared" si="58"/>
        <v/>
      </c>
      <c r="H237" s="388" t="str">
        <f t="shared" si="58"/>
        <v xml:space="preserve"> SALI</v>
      </c>
      <c r="I237" s="389" t="str">
        <f t="shared" si="58"/>
        <v/>
      </c>
      <c r="J237" s="388" t="str">
        <f t="shared" si="58"/>
        <v xml:space="preserve"> ÇARŞ.</v>
      </c>
      <c r="K237" s="389" t="str">
        <f t="shared" si="58"/>
        <v/>
      </c>
      <c r="L237" s="388" t="str">
        <f t="shared" si="58"/>
        <v xml:space="preserve"> PERŞ.</v>
      </c>
      <c r="M237" s="389" t="str">
        <f t="shared" si="58"/>
        <v/>
      </c>
      <c r="N237" s="388" t="str">
        <f t="shared" si="58"/>
        <v xml:space="preserve"> CUMA</v>
      </c>
      <c r="O237" s="389" t="str">
        <f t="shared" si="58"/>
        <v/>
      </c>
      <c r="P237" s="392" t="str">
        <f t="shared" si="58"/>
        <v xml:space="preserve"> C.TESİ</v>
      </c>
      <c r="Q237" s="393" t="str">
        <f t="shared" si="58"/>
        <v/>
      </c>
      <c r="R237" s="393" t="str">
        <f t="shared" si="58"/>
        <v/>
      </c>
      <c r="S237" s="394" t="str">
        <f t="shared" si="58"/>
        <v/>
      </c>
      <c r="T237" s="392" t="str">
        <f t="shared" si="58"/>
        <v xml:space="preserve"> PAZAR</v>
      </c>
      <c r="U237" s="393" t="str">
        <f t="shared" si="58"/>
        <v/>
      </c>
      <c r="V237" s="393" t="str">
        <f t="shared" si="58"/>
        <v/>
      </c>
      <c r="W237" s="394" t="str">
        <f t="shared" si="58"/>
        <v/>
      </c>
      <c r="X237" s="70" t="str">
        <f t="shared" si="58"/>
        <v/>
      </c>
      <c r="Y237" s="70" t="str">
        <f t="shared" si="58"/>
        <v/>
      </c>
    </row>
    <row r="238" spans="1:25">
      <c r="A238" s="375" t="str">
        <f t="shared" ref="A238:Y238" si="59">IF(A41="","",A41)</f>
        <v/>
      </c>
      <c r="B238" s="375" t="str">
        <f t="shared" si="59"/>
        <v/>
      </c>
      <c r="C238" s="375" t="str">
        <f t="shared" si="59"/>
        <v/>
      </c>
      <c r="D238" s="375" t="str">
        <f t="shared" si="59"/>
        <v/>
      </c>
      <c r="E238" s="335" t="str">
        <f t="shared" si="59"/>
        <v/>
      </c>
      <c r="F238" s="390" t="str">
        <f t="shared" si="59"/>
        <v/>
      </c>
      <c r="G238" s="391" t="str">
        <f t="shared" si="59"/>
        <v/>
      </c>
      <c r="H238" s="390" t="str">
        <f t="shared" si="59"/>
        <v/>
      </c>
      <c r="I238" s="391" t="str">
        <f t="shared" si="59"/>
        <v/>
      </c>
      <c r="J238" s="390" t="str">
        <f t="shared" si="59"/>
        <v/>
      </c>
      <c r="K238" s="391" t="str">
        <f t="shared" si="59"/>
        <v/>
      </c>
      <c r="L238" s="390" t="str">
        <f t="shared" si="59"/>
        <v/>
      </c>
      <c r="M238" s="391" t="str">
        <f t="shared" si="59"/>
        <v/>
      </c>
      <c r="N238" s="390" t="str">
        <f t="shared" si="59"/>
        <v/>
      </c>
      <c r="O238" s="391" t="str">
        <f t="shared" si="59"/>
        <v/>
      </c>
      <c r="P238" s="395" t="str">
        <f t="shared" si="59"/>
        <v>Ö.Ö</v>
      </c>
      <c r="Q238" s="375" t="str">
        <f t="shared" si="59"/>
        <v/>
      </c>
      <c r="R238" s="375" t="str">
        <f t="shared" si="59"/>
        <v>İ.Ö</v>
      </c>
      <c r="S238" s="396" t="str">
        <f t="shared" si="59"/>
        <v/>
      </c>
      <c r="T238" s="395" t="str">
        <f t="shared" si="59"/>
        <v>Ö.Ö</v>
      </c>
      <c r="U238" s="375" t="str">
        <f t="shared" si="59"/>
        <v/>
      </c>
      <c r="V238" s="375" t="str">
        <f t="shared" si="59"/>
        <v>İ.Ö</v>
      </c>
      <c r="W238" s="396" t="str">
        <f t="shared" si="59"/>
        <v/>
      </c>
      <c r="X238" s="70" t="str">
        <f t="shared" si="59"/>
        <v/>
      </c>
      <c r="Y238" s="70" t="str">
        <f t="shared" si="59"/>
        <v/>
      </c>
    </row>
    <row r="239" spans="1:25">
      <c r="A239" s="375" t="str">
        <f t="shared" ref="A239:Y239" si="60">IF(A42="","",A42)</f>
        <v/>
      </c>
      <c r="B239" s="375" t="str">
        <f t="shared" si="60"/>
        <v/>
      </c>
      <c r="C239" s="375" t="str">
        <f t="shared" si="60"/>
        <v/>
      </c>
      <c r="D239" s="375" t="str">
        <f t="shared" si="60"/>
        <v/>
      </c>
      <c r="E239" s="335" t="str">
        <f t="shared" si="60"/>
        <v/>
      </c>
      <c r="F239" s="308" t="str">
        <f t="shared" si="60"/>
        <v>T</v>
      </c>
      <c r="G239" s="309" t="str">
        <f t="shared" si="60"/>
        <v>D</v>
      </c>
      <c r="H239" s="308" t="str">
        <f t="shared" si="60"/>
        <v>T</v>
      </c>
      <c r="I239" s="309" t="str">
        <f t="shared" si="60"/>
        <v>D</v>
      </c>
      <c r="J239" s="308" t="str">
        <f t="shared" si="60"/>
        <v>T</v>
      </c>
      <c r="K239" s="309" t="str">
        <f t="shared" si="60"/>
        <v>D</v>
      </c>
      <c r="L239" s="308" t="str">
        <f t="shared" si="60"/>
        <v>T</v>
      </c>
      <c r="M239" s="309" t="str">
        <f t="shared" si="60"/>
        <v>D</v>
      </c>
      <c r="N239" s="308" t="str">
        <f t="shared" si="60"/>
        <v>T</v>
      </c>
      <c r="O239" s="309" t="str">
        <f t="shared" si="60"/>
        <v>D</v>
      </c>
      <c r="P239" s="308" t="str">
        <f t="shared" si="60"/>
        <v>T</v>
      </c>
      <c r="Q239" s="310" t="str">
        <f t="shared" si="60"/>
        <v>D</v>
      </c>
      <c r="R239" s="310" t="str">
        <f t="shared" si="60"/>
        <v>T</v>
      </c>
      <c r="S239" s="309" t="str">
        <f t="shared" si="60"/>
        <v>D</v>
      </c>
      <c r="T239" s="308" t="str">
        <f t="shared" si="60"/>
        <v>T</v>
      </c>
      <c r="U239" s="310" t="str">
        <f t="shared" si="60"/>
        <v>D</v>
      </c>
      <c r="V239" s="310" t="str">
        <f t="shared" si="60"/>
        <v>T</v>
      </c>
      <c r="W239" s="309" t="str">
        <f t="shared" si="60"/>
        <v>D</v>
      </c>
      <c r="X239" s="299" t="str">
        <f t="shared" si="60"/>
        <v/>
      </c>
      <c r="Y239" s="299" t="str">
        <f t="shared" si="60"/>
        <v/>
      </c>
    </row>
    <row r="240" spans="1:25">
      <c r="A240" s="374" t="str">
        <f t="shared" ref="A240:Y240" si="61">IF(A43="","",A43)</f>
        <v>ÖRGÜN ÖĞRETİM</v>
      </c>
      <c r="B240" s="331" t="str">
        <f t="shared" si="61"/>
        <v>08.00-09.00</v>
      </c>
      <c r="C240" s="331" t="str">
        <f t="shared" si="61"/>
        <v/>
      </c>
      <c r="D240" s="331" t="str">
        <f t="shared" si="61"/>
        <v/>
      </c>
      <c r="E240" s="332" t="str">
        <f t="shared" si="61"/>
        <v/>
      </c>
      <c r="F240" s="311" t="str">
        <f t="shared" si="61"/>
        <v/>
      </c>
      <c r="G240" s="312" t="str">
        <f t="shared" si="61"/>
        <v/>
      </c>
      <c r="H240" s="311" t="str">
        <f t="shared" si="61"/>
        <v/>
      </c>
      <c r="I240" s="312" t="str">
        <f t="shared" si="61"/>
        <v>B</v>
      </c>
      <c r="J240" s="311" t="str">
        <f t="shared" si="61"/>
        <v/>
      </c>
      <c r="K240" s="312" t="str">
        <f t="shared" si="61"/>
        <v/>
      </c>
      <c r="L240" s="311" t="str">
        <f t="shared" si="61"/>
        <v/>
      </c>
      <c r="M240" s="312" t="str">
        <f t="shared" si="61"/>
        <v/>
      </c>
      <c r="N240" s="311" t="str">
        <f t="shared" si="61"/>
        <v/>
      </c>
      <c r="O240" s="312" t="str">
        <f t="shared" si="61"/>
        <v/>
      </c>
      <c r="P240" s="311" t="str">
        <f t="shared" si="61"/>
        <v/>
      </c>
      <c r="Q240" s="313" t="str">
        <f t="shared" si="61"/>
        <v/>
      </c>
      <c r="R240" s="313" t="str">
        <f t="shared" si="61"/>
        <v/>
      </c>
      <c r="S240" s="312" t="str">
        <f t="shared" si="61"/>
        <v/>
      </c>
      <c r="T240" s="311" t="str">
        <f t="shared" si="61"/>
        <v/>
      </c>
      <c r="U240" s="313" t="str">
        <f t="shared" si="61"/>
        <v/>
      </c>
      <c r="V240" s="313" t="str">
        <f t="shared" si="61"/>
        <v/>
      </c>
      <c r="W240" s="312" t="str">
        <f t="shared" si="61"/>
        <v/>
      </c>
      <c r="X240" s="299" t="str">
        <f t="shared" si="61"/>
        <v/>
      </c>
      <c r="Y240" s="299" t="str">
        <f t="shared" si="61"/>
        <v/>
      </c>
    </row>
    <row r="241" spans="1:25">
      <c r="A241" s="374" t="str">
        <f t="shared" ref="A241:Y241" si="62">IF(A44="","",A44)</f>
        <v/>
      </c>
      <c r="B241" s="331" t="str">
        <f t="shared" si="62"/>
        <v>09.00-10.00</v>
      </c>
      <c r="C241" s="331" t="str">
        <f t="shared" si="62"/>
        <v/>
      </c>
      <c r="D241" s="331" t="str">
        <f t="shared" si="62"/>
        <v/>
      </c>
      <c r="E241" s="332" t="str">
        <f t="shared" si="62"/>
        <v/>
      </c>
      <c r="F241" s="311" t="str">
        <f t="shared" si="62"/>
        <v>A</v>
      </c>
      <c r="G241" s="312" t="str">
        <f t="shared" si="62"/>
        <v/>
      </c>
      <c r="H241" s="311" t="str">
        <f t="shared" si="62"/>
        <v/>
      </c>
      <c r="I241" s="312" t="str">
        <f t="shared" si="62"/>
        <v>B</v>
      </c>
      <c r="J241" s="311" t="str">
        <f t="shared" si="62"/>
        <v>A</v>
      </c>
      <c r="K241" s="312" t="str">
        <f t="shared" si="62"/>
        <v/>
      </c>
      <c r="L241" s="311" t="str">
        <f t="shared" si="62"/>
        <v/>
      </c>
      <c r="M241" s="312" t="str">
        <f t="shared" si="62"/>
        <v/>
      </c>
      <c r="N241" s="311" t="str">
        <f t="shared" si="62"/>
        <v/>
      </c>
      <c r="O241" s="312" t="str">
        <f t="shared" si="62"/>
        <v/>
      </c>
      <c r="P241" s="311" t="str">
        <f t="shared" si="62"/>
        <v/>
      </c>
      <c r="Q241" s="313" t="str">
        <f t="shared" si="62"/>
        <v/>
      </c>
      <c r="R241" s="313" t="str">
        <f t="shared" si="62"/>
        <v/>
      </c>
      <c r="S241" s="312" t="str">
        <f t="shared" si="62"/>
        <v/>
      </c>
      <c r="T241" s="311" t="str">
        <f t="shared" si="62"/>
        <v/>
      </c>
      <c r="U241" s="313" t="str">
        <f t="shared" si="62"/>
        <v/>
      </c>
      <c r="V241" s="313" t="str">
        <f t="shared" si="62"/>
        <v/>
      </c>
      <c r="W241" s="312" t="str">
        <f t="shared" si="62"/>
        <v/>
      </c>
      <c r="X241" s="299" t="str">
        <f t="shared" si="62"/>
        <v/>
      </c>
      <c r="Y241" s="299" t="str">
        <f t="shared" si="62"/>
        <v/>
      </c>
    </row>
    <row r="242" spans="1:25">
      <c r="A242" s="374" t="str">
        <f t="shared" ref="A242:Y242" si="63">IF(A45="","",A45)</f>
        <v/>
      </c>
      <c r="B242" s="331" t="str">
        <f t="shared" si="63"/>
        <v>10.00-11.00</v>
      </c>
      <c r="C242" s="331" t="str">
        <f t="shared" si="63"/>
        <v/>
      </c>
      <c r="D242" s="331" t="str">
        <f t="shared" si="63"/>
        <v/>
      </c>
      <c r="E242" s="332" t="str">
        <f t="shared" si="63"/>
        <v/>
      </c>
      <c r="F242" s="311" t="str">
        <f t="shared" si="63"/>
        <v>A</v>
      </c>
      <c r="G242" s="312" t="str">
        <f t="shared" si="63"/>
        <v/>
      </c>
      <c r="H242" s="311" t="str">
        <f t="shared" si="63"/>
        <v/>
      </c>
      <c r="I242" s="312" t="str">
        <f t="shared" si="63"/>
        <v>B</v>
      </c>
      <c r="J242" s="311" t="str">
        <f t="shared" si="63"/>
        <v>A</v>
      </c>
      <c r="K242" s="312" t="str">
        <f t="shared" si="63"/>
        <v/>
      </c>
      <c r="L242" s="311" t="str">
        <f t="shared" si="63"/>
        <v/>
      </c>
      <c r="M242" s="312" t="str">
        <f t="shared" si="63"/>
        <v/>
      </c>
      <c r="N242" s="311" t="str">
        <f t="shared" si="63"/>
        <v/>
      </c>
      <c r="O242" s="312" t="str">
        <f t="shared" si="63"/>
        <v/>
      </c>
      <c r="P242" s="311" t="str">
        <f t="shared" si="63"/>
        <v/>
      </c>
      <c r="Q242" s="313" t="str">
        <f t="shared" si="63"/>
        <v/>
      </c>
      <c r="R242" s="313" t="str">
        <f t="shared" si="63"/>
        <v/>
      </c>
      <c r="S242" s="312" t="str">
        <f t="shared" si="63"/>
        <v/>
      </c>
      <c r="T242" s="311" t="str">
        <f t="shared" si="63"/>
        <v/>
      </c>
      <c r="U242" s="313" t="str">
        <f t="shared" si="63"/>
        <v/>
      </c>
      <c r="V242" s="313" t="str">
        <f t="shared" si="63"/>
        <v/>
      </c>
      <c r="W242" s="312" t="str">
        <f t="shared" si="63"/>
        <v/>
      </c>
      <c r="X242" s="299" t="str">
        <f t="shared" si="63"/>
        <v/>
      </c>
      <c r="Y242" s="299" t="str">
        <f t="shared" si="63"/>
        <v/>
      </c>
    </row>
    <row r="243" spans="1:25">
      <c r="A243" s="374" t="str">
        <f t="shared" ref="A243:Y243" si="64">IF(A46="","",A46)</f>
        <v/>
      </c>
      <c r="B243" s="331" t="str">
        <f t="shared" si="64"/>
        <v>11.00-12.00</v>
      </c>
      <c r="C243" s="331" t="str">
        <f t="shared" si="64"/>
        <v/>
      </c>
      <c r="D243" s="331" t="str">
        <f t="shared" si="64"/>
        <v/>
      </c>
      <c r="E243" s="332" t="str">
        <f t="shared" si="64"/>
        <v/>
      </c>
      <c r="F243" s="311" t="str">
        <f t="shared" si="64"/>
        <v/>
      </c>
      <c r="G243" s="312" t="str">
        <f t="shared" si="64"/>
        <v/>
      </c>
      <c r="H243" s="311" t="str">
        <f t="shared" si="64"/>
        <v/>
      </c>
      <c r="I243" s="312" t="str">
        <f t="shared" si="64"/>
        <v/>
      </c>
      <c r="J243" s="311" t="str">
        <f t="shared" si="64"/>
        <v>A</v>
      </c>
      <c r="K243" s="312" t="str">
        <f t="shared" si="64"/>
        <v/>
      </c>
      <c r="L243" s="311" t="str">
        <f t="shared" si="64"/>
        <v/>
      </c>
      <c r="M243" s="312" t="str">
        <f t="shared" si="64"/>
        <v/>
      </c>
      <c r="N243" s="311" t="str">
        <f t="shared" si="64"/>
        <v/>
      </c>
      <c r="O243" s="312" t="str">
        <f t="shared" si="64"/>
        <v/>
      </c>
      <c r="P243" s="311" t="str">
        <f t="shared" si="64"/>
        <v/>
      </c>
      <c r="Q243" s="313" t="str">
        <f t="shared" si="64"/>
        <v/>
      </c>
      <c r="R243" s="313" t="str">
        <f t="shared" si="64"/>
        <v/>
      </c>
      <c r="S243" s="312" t="str">
        <f t="shared" si="64"/>
        <v/>
      </c>
      <c r="T243" s="311" t="str">
        <f t="shared" si="64"/>
        <v/>
      </c>
      <c r="U243" s="313" t="str">
        <f t="shared" si="64"/>
        <v/>
      </c>
      <c r="V243" s="313" t="str">
        <f t="shared" si="64"/>
        <v/>
      </c>
      <c r="W243" s="312" t="str">
        <f t="shared" si="64"/>
        <v/>
      </c>
      <c r="X243" s="299" t="str">
        <f t="shared" si="64"/>
        <v/>
      </c>
      <c r="Y243" s="299" t="str">
        <f t="shared" si="64"/>
        <v/>
      </c>
    </row>
    <row r="244" spans="1:25">
      <c r="A244" s="374" t="str">
        <f t="shared" ref="A244:Y244" si="65">IF(A47="","",A47)</f>
        <v/>
      </c>
      <c r="B244" s="375" t="str">
        <f t="shared" si="65"/>
        <v>12.00-13.00</v>
      </c>
      <c r="C244" s="375" t="str">
        <f t="shared" si="65"/>
        <v/>
      </c>
      <c r="D244" s="375" t="str">
        <f t="shared" si="65"/>
        <v/>
      </c>
      <c r="E244" s="335" t="str">
        <f t="shared" si="65"/>
        <v/>
      </c>
      <c r="F244" s="311" t="str">
        <f t="shared" si="65"/>
        <v/>
      </c>
      <c r="G244" s="312" t="str">
        <f t="shared" si="65"/>
        <v/>
      </c>
      <c r="H244" s="311" t="str">
        <f t="shared" si="65"/>
        <v/>
      </c>
      <c r="I244" s="312" t="str">
        <f t="shared" si="65"/>
        <v/>
      </c>
      <c r="J244" s="311" t="str">
        <f t="shared" si="65"/>
        <v/>
      </c>
      <c r="K244" s="312" t="str">
        <f t="shared" si="65"/>
        <v/>
      </c>
      <c r="L244" s="311" t="str">
        <f t="shared" si="65"/>
        <v/>
      </c>
      <c r="M244" s="312" t="str">
        <f t="shared" si="65"/>
        <v/>
      </c>
      <c r="N244" s="311" t="str">
        <f t="shared" si="65"/>
        <v/>
      </c>
      <c r="O244" s="312" t="str">
        <f t="shared" si="65"/>
        <v/>
      </c>
      <c r="P244" s="311" t="str">
        <f t="shared" si="65"/>
        <v/>
      </c>
      <c r="Q244" s="313" t="str">
        <f t="shared" si="65"/>
        <v/>
      </c>
      <c r="R244" s="313" t="str">
        <f t="shared" si="65"/>
        <v/>
      </c>
      <c r="S244" s="312" t="str">
        <f t="shared" si="65"/>
        <v/>
      </c>
      <c r="T244" s="311" t="str">
        <f t="shared" si="65"/>
        <v/>
      </c>
      <c r="U244" s="313" t="str">
        <f t="shared" si="65"/>
        <v/>
      </c>
      <c r="V244" s="313" t="str">
        <f t="shared" si="65"/>
        <v/>
      </c>
      <c r="W244" s="312" t="str">
        <f t="shared" si="65"/>
        <v/>
      </c>
      <c r="X244" s="299" t="str">
        <f t="shared" si="65"/>
        <v/>
      </c>
      <c r="Y244" s="299" t="str">
        <f t="shared" si="65"/>
        <v/>
      </c>
    </row>
    <row r="245" spans="1:25">
      <c r="A245" s="374" t="str">
        <f t="shared" ref="A245:Y245" si="66">IF(A48="","",A48)</f>
        <v/>
      </c>
      <c r="B245" s="331" t="str">
        <f t="shared" si="66"/>
        <v>13.00-14.00</v>
      </c>
      <c r="C245" s="331" t="str">
        <f t="shared" si="66"/>
        <v/>
      </c>
      <c r="D245" s="331" t="str">
        <f t="shared" si="66"/>
        <v/>
      </c>
      <c r="E245" s="332" t="str">
        <f t="shared" si="66"/>
        <v/>
      </c>
      <c r="F245" s="311" t="str">
        <f t="shared" si="66"/>
        <v/>
      </c>
      <c r="G245" s="312" t="str">
        <f t="shared" si="66"/>
        <v/>
      </c>
      <c r="H245" s="311" t="str">
        <f t="shared" si="66"/>
        <v/>
      </c>
      <c r="I245" s="312" t="str">
        <f t="shared" si="66"/>
        <v/>
      </c>
      <c r="J245" s="311" t="str">
        <f t="shared" si="66"/>
        <v/>
      </c>
      <c r="K245" s="312" t="str">
        <f t="shared" si="66"/>
        <v/>
      </c>
      <c r="L245" s="311" t="str">
        <f t="shared" si="66"/>
        <v>C</v>
      </c>
      <c r="M245" s="312" t="str">
        <f t="shared" si="66"/>
        <v/>
      </c>
      <c r="N245" s="311" t="str">
        <f t="shared" si="66"/>
        <v/>
      </c>
      <c r="O245" s="312" t="str">
        <f t="shared" si="66"/>
        <v/>
      </c>
      <c r="P245" s="311" t="str">
        <f t="shared" si="66"/>
        <v/>
      </c>
      <c r="Q245" s="313" t="str">
        <f t="shared" si="66"/>
        <v/>
      </c>
      <c r="R245" s="313" t="str">
        <f t="shared" si="66"/>
        <v/>
      </c>
      <c r="S245" s="312" t="str">
        <f t="shared" si="66"/>
        <v/>
      </c>
      <c r="T245" s="311" t="str">
        <f t="shared" si="66"/>
        <v/>
      </c>
      <c r="U245" s="313" t="str">
        <f t="shared" si="66"/>
        <v/>
      </c>
      <c r="V245" s="313" t="str">
        <f t="shared" si="66"/>
        <v/>
      </c>
      <c r="W245" s="312" t="str">
        <f t="shared" si="66"/>
        <v/>
      </c>
      <c r="X245" s="299" t="str">
        <f t="shared" si="66"/>
        <v/>
      </c>
      <c r="Y245" s="299" t="str">
        <f t="shared" si="66"/>
        <v/>
      </c>
    </row>
    <row r="246" spans="1:25">
      <c r="A246" s="374" t="str">
        <f t="shared" ref="A246:Y246" si="67">IF(A49="","",A49)</f>
        <v/>
      </c>
      <c r="B246" s="331" t="str">
        <f t="shared" si="67"/>
        <v>14.00-15.00</v>
      </c>
      <c r="C246" s="331" t="str">
        <f t="shared" si="67"/>
        <v/>
      </c>
      <c r="D246" s="331" t="str">
        <f t="shared" si="67"/>
        <v/>
      </c>
      <c r="E246" s="332" t="str">
        <f t="shared" si="67"/>
        <v/>
      </c>
      <c r="F246" s="311" t="str">
        <f t="shared" si="67"/>
        <v/>
      </c>
      <c r="G246" s="312" t="str">
        <f t="shared" si="67"/>
        <v>B</v>
      </c>
      <c r="H246" s="311" t="str">
        <f t="shared" si="67"/>
        <v>C</v>
      </c>
      <c r="I246" s="312" t="str">
        <f t="shared" si="67"/>
        <v/>
      </c>
      <c r="J246" s="311" t="str">
        <f t="shared" si="67"/>
        <v/>
      </c>
      <c r="K246" s="312" t="str">
        <f t="shared" si="67"/>
        <v/>
      </c>
      <c r="L246" s="311" t="str">
        <f t="shared" si="67"/>
        <v/>
      </c>
      <c r="M246" s="312" t="str">
        <f t="shared" si="67"/>
        <v/>
      </c>
      <c r="N246" s="311" t="str">
        <f t="shared" si="67"/>
        <v/>
      </c>
      <c r="O246" s="312" t="str">
        <f t="shared" si="67"/>
        <v/>
      </c>
      <c r="P246" s="311" t="str">
        <f t="shared" si="67"/>
        <v/>
      </c>
      <c r="Q246" s="313" t="str">
        <f t="shared" si="67"/>
        <v/>
      </c>
      <c r="R246" s="313" t="str">
        <f t="shared" si="67"/>
        <v/>
      </c>
      <c r="S246" s="312" t="str">
        <f t="shared" si="67"/>
        <v/>
      </c>
      <c r="T246" s="311" t="str">
        <f t="shared" si="67"/>
        <v/>
      </c>
      <c r="U246" s="313" t="str">
        <f t="shared" si="67"/>
        <v/>
      </c>
      <c r="V246" s="313" t="str">
        <f t="shared" si="67"/>
        <v/>
      </c>
      <c r="W246" s="312" t="str">
        <f t="shared" si="67"/>
        <v/>
      </c>
      <c r="X246" s="299" t="str">
        <f t="shared" si="67"/>
        <v/>
      </c>
      <c r="Y246" s="299" t="str">
        <f t="shared" si="67"/>
        <v/>
      </c>
    </row>
    <row r="247" spans="1:25">
      <c r="A247" s="374" t="str">
        <f t="shared" ref="A247:Y247" si="68">IF(A50="","",A50)</f>
        <v/>
      </c>
      <c r="B247" s="331" t="str">
        <f t="shared" si="68"/>
        <v>15.00-16.00</v>
      </c>
      <c r="C247" s="331" t="str">
        <f t="shared" si="68"/>
        <v/>
      </c>
      <c r="D247" s="331" t="str">
        <f t="shared" si="68"/>
        <v/>
      </c>
      <c r="E247" s="332" t="str">
        <f t="shared" si="68"/>
        <v/>
      </c>
      <c r="F247" s="311" t="str">
        <f t="shared" si="68"/>
        <v/>
      </c>
      <c r="G247" s="312" t="str">
        <f t="shared" si="68"/>
        <v>B</v>
      </c>
      <c r="H247" s="311" t="str">
        <f t="shared" si="68"/>
        <v>C</v>
      </c>
      <c r="I247" s="312" t="str">
        <f t="shared" si="68"/>
        <v/>
      </c>
      <c r="J247" s="311" t="str">
        <f t="shared" si="68"/>
        <v/>
      </c>
      <c r="K247" s="312" t="str">
        <f t="shared" si="68"/>
        <v/>
      </c>
      <c r="L247" s="311" t="str">
        <f t="shared" si="68"/>
        <v/>
      </c>
      <c r="M247" s="312" t="str">
        <f t="shared" si="68"/>
        <v/>
      </c>
      <c r="N247" s="311" t="str">
        <f t="shared" si="68"/>
        <v/>
      </c>
      <c r="O247" s="312" t="str">
        <f t="shared" si="68"/>
        <v/>
      </c>
      <c r="P247" s="311" t="str">
        <f t="shared" si="68"/>
        <v/>
      </c>
      <c r="Q247" s="313" t="str">
        <f t="shared" si="68"/>
        <v/>
      </c>
      <c r="R247" s="313" t="str">
        <f t="shared" si="68"/>
        <v/>
      </c>
      <c r="S247" s="312" t="str">
        <f t="shared" si="68"/>
        <v/>
      </c>
      <c r="T247" s="311" t="str">
        <f t="shared" si="68"/>
        <v/>
      </c>
      <c r="U247" s="313" t="str">
        <f t="shared" si="68"/>
        <v/>
      </c>
      <c r="V247" s="313" t="str">
        <f t="shared" si="68"/>
        <v/>
      </c>
      <c r="W247" s="312" t="str">
        <f t="shared" si="68"/>
        <v/>
      </c>
      <c r="X247" s="299" t="str">
        <f t="shared" si="68"/>
        <v/>
      </c>
      <c r="Y247" s="299" t="str">
        <f t="shared" si="68"/>
        <v/>
      </c>
    </row>
    <row r="248" spans="1:25">
      <c r="A248" s="374" t="str">
        <f t="shared" ref="A248:Y248" si="69">IF(A51="","",A51)</f>
        <v/>
      </c>
      <c r="B248" s="331" t="str">
        <f t="shared" si="69"/>
        <v>16.00-17.00</v>
      </c>
      <c r="C248" s="331" t="str">
        <f t="shared" si="69"/>
        <v/>
      </c>
      <c r="D248" s="331" t="str">
        <f t="shared" si="69"/>
        <v/>
      </c>
      <c r="E248" s="332" t="str">
        <f t="shared" si="69"/>
        <v/>
      </c>
      <c r="F248" s="311" t="str">
        <f t="shared" si="69"/>
        <v/>
      </c>
      <c r="G248" s="312" t="str">
        <f t="shared" si="69"/>
        <v/>
      </c>
      <c r="H248" s="311" t="str">
        <f t="shared" si="69"/>
        <v/>
      </c>
      <c r="I248" s="312" t="str">
        <f t="shared" si="69"/>
        <v/>
      </c>
      <c r="J248" s="311" t="str">
        <f t="shared" si="69"/>
        <v/>
      </c>
      <c r="K248" s="312" t="str">
        <f t="shared" si="69"/>
        <v/>
      </c>
      <c r="L248" s="311" t="str">
        <f t="shared" si="69"/>
        <v/>
      </c>
      <c r="M248" s="312" t="str">
        <f t="shared" si="69"/>
        <v/>
      </c>
      <c r="N248" s="311" t="str">
        <f t="shared" si="69"/>
        <v/>
      </c>
      <c r="O248" s="312" t="str">
        <f t="shared" si="69"/>
        <v/>
      </c>
      <c r="P248" s="311" t="str">
        <f t="shared" si="69"/>
        <v/>
      </c>
      <c r="Q248" s="313" t="str">
        <f t="shared" si="69"/>
        <v/>
      </c>
      <c r="R248" s="313" t="str">
        <f t="shared" si="69"/>
        <v/>
      </c>
      <c r="S248" s="312" t="str">
        <f t="shared" si="69"/>
        <v/>
      </c>
      <c r="T248" s="311" t="str">
        <f t="shared" si="69"/>
        <v/>
      </c>
      <c r="U248" s="313" t="str">
        <f t="shared" si="69"/>
        <v/>
      </c>
      <c r="V248" s="313" t="str">
        <f t="shared" si="69"/>
        <v/>
      </c>
      <c r="W248" s="312" t="str">
        <f t="shared" si="69"/>
        <v/>
      </c>
      <c r="X248" s="299" t="str">
        <f t="shared" si="69"/>
        <v/>
      </c>
      <c r="Y248" s="299" t="str">
        <f t="shared" si="69"/>
        <v/>
      </c>
    </row>
    <row r="249" spans="1:25">
      <c r="A249" s="374" t="str">
        <f t="shared" ref="A249:Y249" si="70">IF(A52="","",A52)</f>
        <v>İKİNCİ ÖĞRT.</v>
      </c>
      <c r="B249" s="375" t="str">
        <f t="shared" si="70"/>
        <v>17.00-18.00</v>
      </c>
      <c r="C249" s="375" t="str">
        <f t="shared" si="70"/>
        <v/>
      </c>
      <c r="D249" s="375" t="str">
        <f t="shared" si="70"/>
        <v/>
      </c>
      <c r="E249" s="335" t="str">
        <f t="shared" si="70"/>
        <v/>
      </c>
      <c r="F249" s="311" t="str">
        <f t="shared" si="70"/>
        <v/>
      </c>
      <c r="G249" s="312" t="str">
        <f t="shared" si="70"/>
        <v/>
      </c>
      <c r="H249" s="311" t="str">
        <f t="shared" si="70"/>
        <v/>
      </c>
      <c r="I249" s="312" t="str">
        <f t="shared" si="70"/>
        <v/>
      </c>
      <c r="J249" s="311" t="str">
        <f t="shared" si="70"/>
        <v/>
      </c>
      <c r="K249" s="312" t="str">
        <f t="shared" si="70"/>
        <v/>
      </c>
      <c r="L249" s="311" t="str">
        <f t="shared" si="70"/>
        <v/>
      </c>
      <c r="M249" s="312" t="str">
        <f t="shared" si="70"/>
        <v/>
      </c>
      <c r="N249" s="311" t="str">
        <f t="shared" si="70"/>
        <v/>
      </c>
      <c r="O249" s="312" t="str">
        <f t="shared" si="70"/>
        <v/>
      </c>
      <c r="P249" s="311" t="str">
        <f t="shared" si="70"/>
        <v/>
      </c>
      <c r="Q249" s="313" t="str">
        <f t="shared" si="70"/>
        <v/>
      </c>
      <c r="R249" s="313" t="str">
        <f t="shared" si="70"/>
        <v/>
      </c>
      <c r="S249" s="312" t="str">
        <f t="shared" si="70"/>
        <v/>
      </c>
      <c r="T249" s="311" t="str">
        <f t="shared" si="70"/>
        <v/>
      </c>
      <c r="U249" s="313" t="str">
        <f t="shared" si="70"/>
        <v/>
      </c>
      <c r="V249" s="313" t="str">
        <f t="shared" si="70"/>
        <v/>
      </c>
      <c r="W249" s="312" t="str">
        <f t="shared" si="70"/>
        <v/>
      </c>
      <c r="X249" s="299" t="str">
        <f t="shared" si="70"/>
        <v/>
      </c>
      <c r="Y249" s="299" t="str">
        <f t="shared" si="70"/>
        <v/>
      </c>
    </row>
    <row r="250" spans="1:25">
      <c r="A250" s="374" t="str">
        <f t="shared" ref="A250:Y250" si="71">IF(A53="","",A53)</f>
        <v/>
      </c>
      <c r="B250" s="375" t="str">
        <f t="shared" si="71"/>
        <v>18.00-19.00</v>
      </c>
      <c r="C250" s="375" t="str">
        <f t="shared" si="71"/>
        <v/>
      </c>
      <c r="D250" s="375" t="str">
        <f t="shared" si="71"/>
        <v/>
      </c>
      <c r="E250" s="335" t="str">
        <f t="shared" si="71"/>
        <v/>
      </c>
      <c r="F250" s="311" t="str">
        <f t="shared" si="71"/>
        <v/>
      </c>
      <c r="G250" s="312" t="str">
        <f t="shared" si="71"/>
        <v/>
      </c>
      <c r="H250" s="311" t="str">
        <f t="shared" si="71"/>
        <v/>
      </c>
      <c r="I250" s="312" t="str">
        <f t="shared" si="71"/>
        <v/>
      </c>
      <c r="J250" s="311" t="str">
        <f t="shared" si="71"/>
        <v/>
      </c>
      <c r="K250" s="312" t="str">
        <f t="shared" si="71"/>
        <v/>
      </c>
      <c r="L250" s="311" t="str">
        <f t="shared" si="71"/>
        <v/>
      </c>
      <c r="M250" s="312" t="str">
        <f t="shared" si="71"/>
        <v/>
      </c>
      <c r="N250" s="311" t="str">
        <f t="shared" si="71"/>
        <v/>
      </c>
      <c r="O250" s="312" t="str">
        <f t="shared" si="71"/>
        <v/>
      </c>
      <c r="P250" s="311" t="str">
        <f t="shared" si="71"/>
        <v/>
      </c>
      <c r="Q250" s="313" t="str">
        <f t="shared" si="71"/>
        <v/>
      </c>
      <c r="R250" s="313" t="str">
        <f t="shared" si="71"/>
        <v/>
      </c>
      <c r="S250" s="312" t="str">
        <f t="shared" si="71"/>
        <v/>
      </c>
      <c r="T250" s="311" t="str">
        <f t="shared" si="71"/>
        <v/>
      </c>
      <c r="U250" s="313" t="str">
        <f t="shared" si="71"/>
        <v/>
      </c>
      <c r="V250" s="313" t="str">
        <f t="shared" si="71"/>
        <v/>
      </c>
      <c r="W250" s="312" t="str">
        <f t="shared" si="71"/>
        <v/>
      </c>
      <c r="X250" s="299" t="str">
        <f t="shared" si="71"/>
        <v/>
      </c>
      <c r="Y250" s="299" t="str">
        <f t="shared" si="71"/>
        <v/>
      </c>
    </row>
    <row r="251" spans="1:25">
      <c r="A251" s="374" t="str">
        <f t="shared" ref="A251:Y251" si="72">IF(A54="","",A54)</f>
        <v/>
      </c>
      <c r="B251" s="375" t="str">
        <f t="shared" si="72"/>
        <v>19.00-20.00</v>
      </c>
      <c r="C251" s="375" t="str">
        <f t="shared" si="72"/>
        <v/>
      </c>
      <c r="D251" s="375" t="str">
        <f t="shared" si="72"/>
        <v/>
      </c>
      <c r="E251" s="335" t="str">
        <f t="shared" si="72"/>
        <v/>
      </c>
      <c r="F251" s="311" t="str">
        <f t="shared" si="72"/>
        <v>P</v>
      </c>
      <c r="G251" s="312" t="str">
        <f t="shared" si="72"/>
        <v/>
      </c>
      <c r="H251" s="311" t="str">
        <f t="shared" si="72"/>
        <v>P</v>
      </c>
      <c r="I251" s="312" t="str">
        <f t="shared" si="72"/>
        <v/>
      </c>
      <c r="J251" s="311" t="str">
        <f t="shared" si="72"/>
        <v/>
      </c>
      <c r="K251" s="312" t="str">
        <f t="shared" si="72"/>
        <v/>
      </c>
      <c r="L251" s="311" t="str">
        <f t="shared" si="72"/>
        <v/>
      </c>
      <c r="M251" s="312" t="str">
        <f t="shared" si="72"/>
        <v/>
      </c>
      <c r="N251" s="311" t="str">
        <f t="shared" si="72"/>
        <v/>
      </c>
      <c r="O251" s="312" t="str">
        <f t="shared" si="72"/>
        <v/>
      </c>
      <c r="P251" s="311" t="str">
        <f t="shared" si="72"/>
        <v/>
      </c>
      <c r="Q251" s="313" t="str">
        <f t="shared" si="72"/>
        <v/>
      </c>
      <c r="R251" s="313" t="str">
        <f t="shared" si="72"/>
        <v/>
      </c>
      <c r="S251" s="312" t="str">
        <f t="shared" si="72"/>
        <v/>
      </c>
      <c r="T251" s="311" t="str">
        <f t="shared" si="72"/>
        <v/>
      </c>
      <c r="U251" s="313" t="str">
        <f t="shared" si="72"/>
        <v/>
      </c>
      <c r="V251" s="313" t="str">
        <f t="shared" si="72"/>
        <v/>
      </c>
      <c r="W251" s="312" t="str">
        <f t="shared" si="72"/>
        <v/>
      </c>
      <c r="X251" s="299" t="str">
        <f t="shared" si="72"/>
        <v/>
      </c>
      <c r="Y251" s="299" t="str">
        <f t="shared" si="72"/>
        <v/>
      </c>
    </row>
    <row r="252" spans="1:25">
      <c r="A252" s="374" t="str">
        <f t="shared" ref="A252:Y252" si="73">IF(A55="","",A55)</f>
        <v/>
      </c>
      <c r="B252" s="375" t="str">
        <f t="shared" si="73"/>
        <v>20.00-21.00</v>
      </c>
      <c r="C252" s="375" t="str">
        <f t="shared" si="73"/>
        <v/>
      </c>
      <c r="D252" s="375" t="str">
        <f t="shared" si="73"/>
        <v/>
      </c>
      <c r="E252" s="335" t="str">
        <f t="shared" si="73"/>
        <v/>
      </c>
      <c r="F252" s="311" t="str">
        <f t="shared" si="73"/>
        <v/>
      </c>
      <c r="G252" s="312" t="str">
        <f t="shared" si="73"/>
        <v/>
      </c>
      <c r="H252" s="311" t="str">
        <f t="shared" si="73"/>
        <v>P</v>
      </c>
      <c r="I252" s="312" t="str">
        <f t="shared" si="73"/>
        <v/>
      </c>
      <c r="J252" s="311" t="str">
        <f t="shared" si="73"/>
        <v/>
      </c>
      <c r="K252" s="312" t="str">
        <f t="shared" si="73"/>
        <v/>
      </c>
      <c r="L252" s="311" t="str">
        <f t="shared" si="73"/>
        <v/>
      </c>
      <c r="M252" s="312" t="str">
        <f t="shared" si="73"/>
        <v/>
      </c>
      <c r="N252" s="311" t="str">
        <f t="shared" si="73"/>
        <v/>
      </c>
      <c r="O252" s="312" t="str">
        <f t="shared" si="73"/>
        <v/>
      </c>
      <c r="P252" s="311" t="str">
        <f t="shared" si="73"/>
        <v/>
      </c>
      <c r="Q252" s="313" t="str">
        <f t="shared" si="73"/>
        <v/>
      </c>
      <c r="R252" s="313" t="str">
        <f t="shared" si="73"/>
        <v/>
      </c>
      <c r="S252" s="312" t="str">
        <f t="shared" si="73"/>
        <v/>
      </c>
      <c r="T252" s="311" t="str">
        <f t="shared" si="73"/>
        <v/>
      </c>
      <c r="U252" s="313" t="str">
        <f t="shared" si="73"/>
        <v/>
      </c>
      <c r="V252" s="313" t="str">
        <f t="shared" si="73"/>
        <v/>
      </c>
      <c r="W252" s="312" t="str">
        <f t="shared" si="73"/>
        <v/>
      </c>
      <c r="X252" s="299" t="str">
        <f t="shared" si="73"/>
        <v/>
      </c>
      <c r="Y252" s="299" t="str">
        <f t="shared" si="73"/>
        <v/>
      </c>
    </row>
    <row r="253" spans="1:25" ht="13.8" thickBot="1">
      <c r="A253" s="374" t="str">
        <f t="shared" ref="A253:Y253" si="74">IF(A56="","",A56)</f>
        <v/>
      </c>
      <c r="B253" s="375" t="str">
        <f t="shared" si="74"/>
        <v>21.00-22.00</v>
      </c>
      <c r="C253" s="375" t="str">
        <f t="shared" si="74"/>
        <v/>
      </c>
      <c r="D253" s="375" t="str">
        <f t="shared" si="74"/>
        <v/>
      </c>
      <c r="E253" s="335" t="str">
        <f t="shared" si="74"/>
        <v/>
      </c>
      <c r="F253" s="311" t="str">
        <f t="shared" si="74"/>
        <v/>
      </c>
      <c r="G253" s="312" t="str">
        <f t="shared" si="74"/>
        <v/>
      </c>
      <c r="H253" s="311" t="str">
        <f t="shared" si="74"/>
        <v/>
      </c>
      <c r="I253" s="312" t="str">
        <f t="shared" si="74"/>
        <v/>
      </c>
      <c r="J253" s="311" t="str">
        <f t="shared" si="74"/>
        <v/>
      </c>
      <c r="K253" s="312" t="str">
        <f t="shared" si="74"/>
        <v/>
      </c>
      <c r="L253" s="311" t="str">
        <f t="shared" si="74"/>
        <v/>
      </c>
      <c r="M253" s="312" t="str">
        <f t="shared" si="74"/>
        <v/>
      </c>
      <c r="N253" s="311" t="str">
        <f t="shared" si="74"/>
        <v/>
      </c>
      <c r="O253" s="312" t="str">
        <f t="shared" si="74"/>
        <v/>
      </c>
      <c r="P253" s="311" t="str">
        <f t="shared" si="74"/>
        <v/>
      </c>
      <c r="Q253" s="313" t="str">
        <f t="shared" si="74"/>
        <v/>
      </c>
      <c r="R253" s="313" t="str">
        <f t="shared" si="74"/>
        <v/>
      </c>
      <c r="S253" s="312" t="str">
        <f t="shared" si="74"/>
        <v/>
      </c>
      <c r="T253" s="311" t="str">
        <f t="shared" si="74"/>
        <v/>
      </c>
      <c r="U253" s="313" t="str">
        <f t="shared" si="74"/>
        <v/>
      </c>
      <c r="V253" s="313" t="str">
        <f t="shared" si="74"/>
        <v/>
      </c>
      <c r="W253" s="312" t="str">
        <f t="shared" si="74"/>
        <v/>
      </c>
      <c r="X253" s="70" t="str">
        <f t="shared" si="74"/>
        <v/>
      </c>
      <c r="Y253" s="70" t="str">
        <f t="shared" si="74"/>
        <v/>
      </c>
    </row>
    <row r="254" spans="1:25" ht="13.8" thickBot="1">
      <c r="A254" s="374" t="str">
        <f t="shared" ref="A254:Y254" si="75">IF(A57="","",A57)</f>
        <v/>
      </c>
      <c r="B254" s="375" t="str">
        <f t="shared" si="75"/>
        <v>22.00-23.00</v>
      </c>
      <c r="C254" s="375" t="str">
        <f t="shared" si="75"/>
        <v/>
      </c>
      <c r="D254" s="375" t="str">
        <f t="shared" si="75"/>
        <v/>
      </c>
      <c r="E254" s="335" t="str">
        <f t="shared" si="75"/>
        <v/>
      </c>
      <c r="F254" s="311" t="str">
        <f t="shared" si="75"/>
        <v/>
      </c>
      <c r="G254" s="312" t="str">
        <f t="shared" si="75"/>
        <v/>
      </c>
      <c r="H254" s="311" t="str">
        <f t="shared" si="75"/>
        <v/>
      </c>
      <c r="I254" s="312" t="str">
        <f t="shared" si="75"/>
        <v/>
      </c>
      <c r="J254" s="311" t="str">
        <f t="shared" si="75"/>
        <v/>
      </c>
      <c r="K254" s="312" t="str">
        <f t="shared" si="75"/>
        <v/>
      </c>
      <c r="L254" s="311" t="str">
        <f t="shared" si="75"/>
        <v/>
      </c>
      <c r="M254" s="312" t="str">
        <f t="shared" si="75"/>
        <v/>
      </c>
      <c r="N254" s="311" t="str">
        <f t="shared" si="75"/>
        <v/>
      </c>
      <c r="O254" s="312" t="str">
        <f t="shared" si="75"/>
        <v/>
      </c>
      <c r="P254" s="311" t="str">
        <f t="shared" si="75"/>
        <v/>
      </c>
      <c r="Q254" s="313" t="str">
        <f t="shared" si="75"/>
        <v/>
      </c>
      <c r="R254" s="313" t="str">
        <f t="shared" si="75"/>
        <v/>
      </c>
      <c r="S254" s="312" t="str">
        <f t="shared" si="75"/>
        <v/>
      </c>
      <c r="T254" s="311" t="str">
        <f t="shared" si="75"/>
        <v/>
      </c>
      <c r="U254" s="313" t="str">
        <f t="shared" si="75"/>
        <v/>
      </c>
      <c r="V254" s="313" t="str">
        <f t="shared" si="75"/>
        <v/>
      </c>
      <c r="W254" s="312" t="str">
        <f t="shared" si="75"/>
        <v/>
      </c>
      <c r="X254" s="314" t="str">
        <f t="shared" si="75"/>
        <v>TEO.</v>
      </c>
      <c r="Y254" s="315" t="str">
        <f t="shared" si="75"/>
        <v>D.FA.</v>
      </c>
    </row>
    <row r="255" spans="1:25">
      <c r="A255" s="331" t="str">
        <f t="shared" ref="A255:Y255" si="76">IF(A58="","",A58)</f>
        <v>TOPLAM (Ö.Ö)</v>
      </c>
      <c r="B255" s="331" t="str">
        <f t="shared" si="76"/>
        <v/>
      </c>
      <c r="C255" s="331" t="str">
        <f t="shared" si="76"/>
        <v/>
      </c>
      <c r="D255" s="331" t="str">
        <f t="shared" si="76"/>
        <v/>
      </c>
      <c r="E255" s="332" t="str">
        <f t="shared" si="76"/>
        <v/>
      </c>
      <c r="F255" s="86">
        <f t="shared" si="76"/>
        <v>2</v>
      </c>
      <c r="G255" s="229">
        <f t="shared" si="76"/>
        <v>2</v>
      </c>
      <c r="H255" s="86">
        <f t="shared" si="76"/>
        <v>2</v>
      </c>
      <c r="I255" s="229">
        <f t="shared" si="76"/>
        <v>3</v>
      </c>
      <c r="J255" s="86">
        <f t="shared" si="76"/>
        <v>3</v>
      </c>
      <c r="K255" s="229">
        <f t="shared" si="76"/>
        <v>0</v>
      </c>
      <c r="L255" s="86">
        <f t="shared" si="76"/>
        <v>1</v>
      </c>
      <c r="M255" s="229">
        <f t="shared" si="76"/>
        <v>0</v>
      </c>
      <c r="N255" s="86">
        <f t="shared" si="76"/>
        <v>0</v>
      </c>
      <c r="O255" s="229">
        <f t="shared" si="76"/>
        <v>0</v>
      </c>
      <c r="P255" s="88">
        <f t="shared" si="76"/>
        <v>0</v>
      </c>
      <c r="Q255" s="88">
        <f t="shared" si="76"/>
        <v>0</v>
      </c>
      <c r="R255" s="94" t="str">
        <f t="shared" si="76"/>
        <v/>
      </c>
      <c r="S255" s="316" t="str">
        <f t="shared" si="76"/>
        <v/>
      </c>
      <c r="T255" s="88">
        <f t="shared" si="76"/>
        <v>0</v>
      </c>
      <c r="U255" s="88">
        <f t="shared" si="76"/>
        <v>0</v>
      </c>
      <c r="V255" s="94" t="str">
        <f t="shared" si="76"/>
        <v/>
      </c>
      <c r="W255" s="316" t="str">
        <f t="shared" si="76"/>
        <v/>
      </c>
      <c r="X255" s="91">
        <f t="shared" si="76"/>
        <v>8</v>
      </c>
      <c r="Y255" s="92">
        <f t="shared" si="76"/>
        <v>5</v>
      </c>
    </row>
    <row r="256" spans="1:25">
      <c r="A256" s="331" t="str">
        <f t="shared" ref="A256:Y256" si="77">IF(A59="","",A59)</f>
        <v>TOPLAM (İ.Ö)</v>
      </c>
      <c r="B256" s="331" t="str">
        <f t="shared" si="77"/>
        <v/>
      </c>
      <c r="C256" s="331" t="str">
        <f t="shared" si="77"/>
        <v/>
      </c>
      <c r="D256" s="331" t="str">
        <f t="shared" si="77"/>
        <v/>
      </c>
      <c r="E256" s="332" t="str">
        <f t="shared" si="77"/>
        <v/>
      </c>
      <c r="F256" s="86">
        <f t="shared" si="77"/>
        <v>1</v>
      </c>
      <c r="G256" s="229">
        <f t="shared" si="77"/>
        <v>0</v>
      </c>
      <c r="H256" s="86">
        <f t="shared" si="77"/>
        <v>2</v>
      </c>
      <c r="I256" s="229">
        <f t="shared" si="77"/>
        <v>0</v>
      </c>
      <c r="J256" s="86">
        <f t="shared" si="77"/>
        <v>0</v>
      </c>
      <c r="K256" s="229">
        <f t="shared" si="77"/>
        <v>0</v>
      </c>
      <c r="L256" s="86">
        <f t="shared" si="77"/>
        <v>0</v>
      </c>
      <c r="M256" s="229">
        <f t="shared" si="77"/>
        <v>0</v>
      </c>
      <c r="N256" s="86">
        <f t="shared" si="77"/>
        <v>0</v>
      </c>
      <c r="O256" s="229">
        <f t="shared" si="77"/>
        <v>0</v>
      </c>
      <c r="P256" s="88" t="str">
        <f t="shared" si="77"/>
        <v/>
      </c>
      <c r="Q256" s="94" t="str">
        <f t="shared" si="77"/>
        <v/>
      </c>
      <c r="R256" s="94">
        <f t="shared" si="77"/>
        <v>0</v>
      </c>
      <c r="S256" s="94">
        <f t="shared" si="77"/>
        <v>0</v>
      </c>
      <c r="T256" s="88" t="str">
        <f t="shared" si="77"/>
        <v/>
      </c>
      <c r="U256" s="94" t="str">
        <f t="shared" si="77"/>
        <v/>
      </c>
      <c r="V256" s="94">
        <f t="shared" si="77"/>
        <v>0</v>
      </c>
      <c r="W256" s="94">
        <f t="shared" si="77"/>
        <v>0</v>
      </c>
      <c r="X256" s="95">
        <f t="shared" si="77"/>
        <v>3</v>
      </c>
      <c r="Y256" s="229">
        <f t="shared" si="77"/>
        <v>0</v>
      </c>
    </row>
    <row r="257" spans="1:25" ht="13.8" thickBot="1">
      <c r="A257" s="331" t="str">
        <f t="shared" ref="A257:Y257" si="78">IF(A60="","",A60)</f>
        <v>GENEL TOPLAM</v>
      </c>
      <c r="B257" s="331" t="str">
        <f t="shared" si="78"/>
        <v/>
      </c>
      <c r="C257" s="331" t="str">
        <f t="shared" si="78"/>
        <v/>
      </c>
      <c r="D257" s="331" t="str">
        <f t="shared" si="78"/>
        <v/>
      </c>
      <c r="E257" s="332" t="str">
        <f t="shared" si="78"/>
        <v/>
      </c>
      <c r="F257" s="96">
        <f t="shared" si="78"/>
        <v>3</v>
      </c>
      <c r="G257" s="97">
        <f t="shared" si="78"/>
        <v>2</v>
      </c>
      <c r="H257" s="96">
        <f t="shared" si="78"/>
        <v>4</v>
      </c>
      <c r="I257" s="97">
        <f t="shared" si="78"/>
        <v>3</v>
      </c>
      <c r="J257" s="96">
        <f t="shared" si="78"/>
        <v>3</v>
      </c>
      <c r="K257" s="97">
        <f t="shared" si="78"/>
        <v>0</v>
      </c>
      <c r="L257" s="96">
        <f t="shared" si="78"/>
        <v>1</v>
      </c>
      <c r="M257" s="97">
        <f t="shared" si="78"/>
        <v>0</v>
      </c>
      <c r="N257" s="96">
        <f t="shared" si="78"/>
        <v>0</v>
      </c>
      <c r="O257" s="97">
        <f t="shared" si="78"/>
        <v>0</v>
      </c>
      <c r="P257" s="98">
        <f t="shared" si="78"/>
        <v>0</v>
      </c>
      <c r="Q257" s="99">
        <f t="shared" si="78"/>
        <v>0</v>
      </c>
      <c r="R257" s="99">
        <f t="shared" si="78"/>
        <v>0</v>
      </c>
      <c r="S257" s="100">
        <f t="shared" si="78"/>
        <v>0</v>
      </c>
      <c r="T257" s="98">
        <f t="shared" si="78"/>
        <v>0</v>
      </c>
      <c r="U257" s="99">
        <f t="shared" si="78"/>
        <v>0</v>
      </c>
      <c r="V257" s="99">
        <f t="shared" si="78"/>
        <v>0</v>
      </c>
      <c r="W257" s="100">
        <f t="shared" si="78"/>
        <v>0</v>
      </c>
      <c r="X257" s="333">
        <f t="shared" si="78"/>
        <v>16</v>
      </c>
      <c r="Y257" s="334" t="str">
        <f t="shared" si="78"/>
        <v/>
      </c>
    </row>
    <row r="258" spans="1:25">
      <c r="A258" s="307" t="str">
        <f t="shared" ref="A258:Y258" si="79">IF(A61="","",A61)</f>
        <v/>
      </c>
      <c r="B258" s="307" t="str">
        <f t="shared" si="79"/>
        <v/>
      </c>
      <c r="C258" s="307" t="str">
        <f t="shared" si="79"/>
        <v/>
      </c>
      <c r="D258" s="70" t="str">
        <f t="shared" si="79"/>
        <v/>
      </c>
      <c r="E258" s="70" t="str">
        <f t="shared" si="79"/>
        <v/>
      </c>
      <c r="F258" s="70" t="str">
        <f t="shared" si="79"/>
        <v/>
      </c>
      <c r="G258" s="70" t="str">
        <f t="shared" si="79"/>
        <v/>
      </c>
      <c r="H258" s="70" t="str">
        <f t="shared" si="79"/>
        <v/>
      </c>
      <c r="I258" s="70" t="str">
        <f t="shared" si="79"/>
        <v/>
      </c>
      <c r="J258" s="70" t="str">
        <f t="shared" si="79"/>
        <v/>
      </c>
      <c r="K258" s="70" t="str">
        <f t="shared" si="79"/>
        <v/>
      </c>
      <c r="L258" s="70" t="str">
        <f t="shared" si="79"/>
        <v/>
      </c>
      <c r="M258" s="70" t="str">
        <f t="shared" si="79"/>
        <v/>
      </c>
      <c r="N258" s="70" t="str">
        <f t="shared" si="79"/>
        <v/>
      </c>
      <c r="O258" s="70" t="str">
        <f t="shared" si="79"/>
        <v/>
      </c>
      <c r="P258" s="70" t="str">
        <f t="shared" si="79"/>
        <v/>
      </c>
      <c r="Q258" s="70" t="str">
        <f t="shared" si="79"/>
        <v/>
      </c>
      <c r="R258" s="70" t="str">
        <f t="shared" si="79"/>
        <v/>
      </c>
      <c r="S258" s="70" t="str">
        <f t="shared" si="79"/>
        <v/>
      </c>
      <c r="T258" s="70" t="str">
        <f t="shared" si="79"/>
        <v/>
      </c>
      <c r="U258" s="70" t="str">
        <f t="shared" si="79"/>
        <v/>
      </c>
      <c r="V258" s="70" t="str">
        <f t="shared" si="79"/>
        <v/>
      </c>
      <c r="W258" s="70" t="str">
        <f t="shared" si="79"/>
        <v/>
      </c>
      <c r="X258" s="70" t="str">
        <f t="shared" si="79"/>
        <v/>
      </c>
      <c r="Y258" s="70" t="str">
        <f t="shared" si="79"/>
        <v/>
      </c>
    </row>
    <row r="259" spans="1:25">
      <c r="A259" s="335" t="str">
        <f t="shared" ref="A259:Y259" si="80">IF(A62="","",A62)</f>
        <v>Yukarıdaki Bilgilerin doğru olduğunu kabul ediyorum.</v>
      </c>
      <c r="B259" s="336" t="str">
        <f t="shared" si="80"/>
        <v/>
      </c>
      <c r="C259" s="336" t="str">
        <f t="shared" si="80"/>
        <v/>
      </c>
      <c r="D259" s="336" t="str">
        <f t="shared" si="80"/>
        <v/>
      </c>
      <c r="E259" s="336" t="str">
        <f t="shared" si="80"/>
        <v/>
      </c>
      <c r="F259" s="336" t="str">
        <f t="shared" si="80"/>
        <v/>
      </c>
      <c r="G259" s="336" t="str">
        <f t="shared" si="80"/>
        <v/>
      </c>
      <c r="H259" s="336" t="str">
        <f t="shared" si="80"/>
        <v/>
      </c>
      <c r="I259" s="336" t="str">
        <f t="shared" si="80"/>
        <v/>
      </c>
      <c r="J259" s="336" t="str">
        <f t="shared" si="80"/>
        <v/>
      </c>
      <c r="K259" s="336" t="str">
        <f t="shared" si="80"/>
        <v/>
      </c>
      <c r="L259" s="336" t="str">
        <f t="shared" si="80"/>
        <v/>
      </c>
      <c r="M259" s="337" t="str">
        <f t="shared" si="80"/>
        <v/>
      </c>
      <c r="N259" s="299" t="str">
        <f t="shared" si="80"/>
        <v/>
      </c>
      <c r="O259" s="335" t="str">
        <f t="shared" si="80"/>
        <v>Yukarıdaki bilgilerin doğruluğunu onaylıyorum.</v>
      </c>
      <c r="P259" s="336" t="str">
        <f t="shared" si="80"/>
        <v/>
      </c>
      <c r="Q259" s="336" t="str">
        <f t="shared" si="80"/>
        <v/>
      </c>
      <c r="R259" s="336" t="str">
        <f t="shared" si="80"/>
        <v/>
      </c>
      <c r="S259" s="336" t="str">
        <f t="shared" si="80"/>
        <v/>
      </c>
      <c r="T259" s="336" t="str">
        <f t="shared" si="80"/>
        <v/>
      </c>
      <c r="U259" s="336" t="str">
        <f t="shared" si="80"/>
        <v/>
      </c>
      <c r="V259" s="336" t="str">
        <f t="shared" si="80"/>
        <v/>
      </c>
      <c r="W259" s="336" t="str">
        <f t="shared" si="80"/>
        <v/>
      </c>
      <c r="X259" s="336" t="str">
        <f t="shared" si="80"/>
        <v/>
      </c>
      <c r="Y259" s="337" t="str">
        <f t="shared" si="80"/>
        <v/>
      </c>
    </row>
    <row r="260" spans="1:25">
      <c r="A260" s="338" t="str">
        <f t="shared" ref="A260:Y260" si="81">IF(A63="","",A63)</f>
        <v>Ö. Elemanının</v>
      </c>
      <c r="B260" s="339" t="str">
        <f t="shared" si="81"/>
        <v>Düzenleme Tarihi</v>
      </c>
      <c r="C260" s="340" t="str">
        <f t="shared" si="81"/>
        <v/>
      </c>
      <c r="D260" s="340" t="str">
        <f t="shared" si="81"/>
        <v/>
      </c>
      <c r="E260" s="341" t="str">
        <f t="shared" si="81"/>
        <v/>
      </c>
      <c r="F260" s="342">
        <f t="shared" ca="1" si="81"/>
        <v>41010</v>
      </c>
      <c r="G260" s="343" t="str">
        <f t="shared" si="81"/>
        <v/>
      </c>
      <c r="H260" s="343" t="str">
        <f t="shared" si="81"/>
        <v/>
      </c>
      <c r="I260" s="343" t="str">
        <f t="shared" si="81"/>
        <v/>
      </c>
      <c r="J260" s="343" t="str">
        <f t="shared" si="81"/>
        <v/>
      </c>
      <c r="K260" s="343" t="str">
        <f t="shared" si="81"/>
        <v/>
      </c>
      <c r="L260" s="343" t="str">
        <f t="shared" si="81"/>
        <v/>
      </c>
      <c r="M260" s="344" t="str">
        <f t="shared" si="81"/>
        <v/>
      </c>
      <c r="N260" s="299" t="str">
        <f t="shared" si="81"/>
        <v/>
      </c>
      <c r="O260" s="345" t="str">
        <f t="shared" si="81"/>
        <v>Bölüm Bşk. nın</v>
      </c>
      <c r="P260" s="335" t="str">
        <f t="shared" si="81"/>
        <v>Onay Tarihi</v>
      </c>
      <c r="Q260" s="336" t="str">
        <f t="shared" si="81"/>
        <v/>
      </c>
      <c r="R260" s="337" t="str">
        <f t="shared" si="81"/>
        <v/>
      </c>
      <c r="S260" s="347">
        <f t="shared" ca="1" si="81"/>
        <v>41010</v>
      </c>
      <c r="T260" s="348" t="str">
        <f t="shared" si="81"/>
        <v/>
      </c>
      <c r="U260" s="348" t="str">
        <f t="shared" si="81"/>
        <v/>
      </c>
      <c r="V260" s="348" t="str">
        <f t="shared" si="81"/>
        <v/>
      </c>
      <c r="W260" s="348" t="str">
        <f t="shared" si="81"/>
        <v/>
      </c>
      <c r="X260" s="348" t="str">
        <f t="shared" si="81"/>
        <v/>
      </c>
      <c r="Y260" s="349" t="str">
        <f t="shared" si="81"/>
        <v/>
      </c>
    </row>
    <row r="261" spans="1:25">
      <c r="A261" s="338" t="str">
        <f t="shared" ref="A261:Y261" si="82">IF(A64="","",A64)</f>
        <v/>
      </c>
      <c r="B261" s="350" t="str">
        <f t="shared" si="82"/>
        <v>İmzası</v>
      </c>
      <c r="C261" s="351" t="str">
        <f t="shared" si="82"/>
        <v/>
      </c>
      <c r="D261" s="351" t="str">
        <f t="shared" si="82"/>
        <v/>
      </c>
      <c r="E261" s="352" t="str">
        <f t="shared" si="82"/>
        <v/>
      </c>
      <c r="F261" s="356" t="str">
        <f t="shared" si="82"/>
        <v/>
      </c>
      <c r="G261" s="357" t="str">
        <f t="shared" si="82"/>
        <v/>
      </c>
      <c r="H261" s="357" t="str">
        <f t="shared" si="82"/>
        <v/>
      </c>
      <c r="I261" s="357" t="str">
        <f t="shared" si="82"/>
        <v/>
      </c>
      <c r="J261" s="357" t="str">
        <f t="shared" si="82"/>
        <v/>
      </c>
      <c r="K261" s="357" t="str">
        <f t="shared" si="82"/>
        <v/>
      </c>
      <c r="L261" s="357" t="str">
        <f t="shared" si="82"/>
        <v/>
      </c>
      <c r="M261" s="358" t="str">
        <f t="shared" si="82"/>
        <v/>
      </c>
      <c r="N261" s="299" t="str">
        <f t="shared" si="82"/>
        <v/>
      </c>
      <c r="O261" s="346" t="str">
        <f t="shared" si="82"/>
        <v/>
      </c>
      <c r="P261" s="350" t="str">
        <f t="shared" si="82"/>
        <v>İmzası</v>
      </c>
      <c r="Q261" s="351" t="str">
        <f t="shared" si="82"/>
        <v/>
      </c>
      <c r="R261" s="352" t="str">
        <f t="shared" si="82"/>
        <v/>
      </c>
      <c r="S261" s="356" t="str">
        <f t="shared" si="82"/>
        <v/>
      </c>
      <c r="T261" s="357" t="str">
        <f t="shared" si="82"/>
        <v/>
      </c>
      <c r="U261" s="357" t="str">
        <f t="shared" si="82"/>
        <v/>
      </c>
      <c r="V261" s="357" t="str">
        <f t="shared" si="82"/>
        <v/>
      </c>
      <c r="W261" s="357" t="str">
        <f t="shared" si="82"/>
        <v/>
      </c>
      <c r="X261" s="357" t="str">
        <f t="shared" si="82"/>
        <v/>
      </c>
      <c r="Y261" s="358" t="str">
        <f t="shared" si="82"/>
        <v/>
      </c>
    </row>
    <row r="262" spans="1:25">
      <c r="A262" s="338" t="str">
        <f t="shared" ref="A262:Y262" si="83">IF(A65="","",A65)</f>
        <v/>
      </c>
      <c r="B262" s="353" t="str">
        <f t="shared" si="83"/>
        <v/>
      </c>
      <c r="C262" s="354" t="str">
        <f t="shared" si="83"/>
        <v/>
      </c>
      <c r="D262" s="354" t="str">
        <f t="shared" si="83"/>
        <v/>
      </c>
      <c r="E262" s="355" t="str">
        <f t="shared" si="83"/>
        <v/>
      </c>
      <c r="F262" s="359" t="str">
        <f t="shared" si="83"/>
        <v/>
      </c>
      <c r="G262" s="360" t="str">
        <f t="shared" si="83"/>
        <v/>
      </c>
      <c r="H262" s="360" t="str">
        <f t="shared" si="83"/>
        <v/>
      </c>
      <c r="I262" s="360" t="str">
        <f t="shared" si="83"/>
        <v/>
      </c>
      <c r="J262" s="360" t="str">
        <f t="shared" si="83"/>
        <v/>
      </c>
      <c r="K262" s="360" t="str">
        <f t="shared" si="83"/>
        <v/>
      </c>
      <c r="L262" s="360" t="str">
        <f t="shared" si="83"/>
        <v/>
      </c>
      <c r="M262" s="361" t="str">
        <f t="shared" si="83"/>
        <v/>
      </c>
      <c r="N262" s="299" t="str">
        <f t="shared" si="83"/>
        <v/>
      </c>
      <c r="O262" s="346" t="str">
        <f t="shared" si="83"/>
        <v/>
      </c>
      <c r="P262" s="353" t="str">
        <f t="shared" si="83"/>
        <v/>
      </c>
      <c r="Q262" s="354" t="str">
        <f t="shared" si="83"/>
        <v/>
      </c>
      <c r="R262" s="355" t="str">
        <f t="shared" si="83"/>
        <v/>
      </c>
      <c r="S262" s="359" t="str">
        <f t="shared" si="83"/>
        <v/>
      </c>
      <c r="T262" s="360" t="str">
        <f t="shared" si="83"/>
        <v/>
      </c>
      <c r="U262" s="360" t="str">
        <f t="shared" si="83"/>
        <v/>
      </c>
      <c r="V262" s="360" t="str">
        <f t="shared" si="83"/>
        <v/>
      </c>
      <c r="W262" s="360" t="str">
        <f t="shared" si="83"/>
        <v/>
      </c>
      <c r="X262" s="360" t="str">
        <f t="shared" si="83"/>
        <v/>
      </c>
      <c r="Y262" s="361" t="str">
        <f t="shared" si="83"/>
        <v/>
      </c>
    </row>
    <row r="263" spans="1:25">
      <c r="A263" s="338" t="str">
        <f t="shared" ref="A263:Y263" si="84">IF(A66="","",A66)</f>
        <v/>
      </c>
      <c r="B263" s="350" t="str">
        <f t="shared" si="84"/>
        <v>Adı ve Soyadı</v>
      </c>
      <c r="C263" s="351" t="str">
        <f t="shared" si="84"/>
        <v/>
      </c>
      <c r="D263" s="351" t="str">
        <f t="shared" si="84"/>
        <v/>
      </c>
      <c r="E263" s="352" t="str">
        <f t="shared" si="84"/>
        <v/>
      </c>
      <c r="F263" s="362" t="str">
        <f t="shared" si="84"/>
        <v>Öğretim Üyesi</v>
      </c>
      <c r="G263" s="363" t="str">
        <f t="shared" si="84"/>
        <v/>
      </c>
      <c r="H263" s="363" t="str">
        <f t="shared" si="84"/>
        <v/>
      </c>
      <c r="I263" s="363" t="str">
        <f t="shared" si="84"/>
        <v/>
      </c>
      <c r="J263" s="363" t="str">
        <f t="shared" si="84"/>
        <v/>
      </c>
      <c r="K263" s="363" t="str">
        <f t="shared" si="84"/>
        <v/>
      </c>
      <c r="L263" s="363" t="str">
        <f t="shared" si="84"/>
        <v/>
      </c>
      <c r="M263" s="364" t="str">
        <f t="shared" si="84"/>
        <v/>
      </c>
      <c r="N263" s="299" t="str">
        <f t="shared" si="84"/>
        <v/>
      </c>
      <c r="O263" s="346" t="str">
        <f t="shared" si="84"/>
        <v/>
      </c>
      <c r="P263" s="350" t="str">
        <f t="shared" si="84"/>
        <v>Adı ve Soyadı</v>
      </c>
      <c r="Q263" s="351" t="str">
        <f t="shared" si="84"/>
        <v/>
      </c>
      <c r="R263" s="352" t="str">
        <f t="shared" si="84"/>
        <v/>
      </c>
      <c r="S263" s="368" t="str">
        <f t="shared" si="84"/>
        <v>Prof. Dr. Üstün ÖZEN</v>
      </c>
      <c r="T263" s="369" t="str">
        <f t="shared" si="84"/>
        <v/>
      </c>
      <c r="U263" s="369" t="str">
        <f t="shared" si="84"/>
        <v/>
      </c>
      <c r="V263" s="369" t="str">
        <f t="shared" si="84"/>
        <v/>
      </c>
      <c r="W263" s="369" t="str">
        <f t="shared" si="84"/>
        <v/>
      </c>
      <c r="X263" s="369" t="str">
        <f t="shared" si="84"/>
        <v/>
      </c>
      <c r="Y263" s="370" t="str">
        <f t="shared" si="84"/>
        <v/>
      </c>
    </row>
    <row r="264" spans="1:25">
      <c r="A264" s="338" t="str">
        <f t="shared" ref="A264:Y264" si="85">IF(A67="","",A67)</f>
        <v/>
      </c>
      <c r="B264" s="353" t="str">
        <f t="shared" si="85"/>
        <v/>
      </c>
      <c r="C264" s="354" t="str">
        <f t="shared" si="85"/>
        <v/>
      </c>
      <c r="D264" s="354" t="str">
        <f t="shared" si="85"/>
        <v/>
      </c>
      <c r="E264" s="355" t="str">
        <f t="shared" si="85"/>
        <v/>
      </c>
      <c r="F264" s="365" t="str">
        <f t="shared" si="85"/>
        <v/>
      </c>
      <c r="G264" s="366" t="str">
        <f t="shared" si="85"/>
        <v/>
      </c>
      <c r="H264" s="366" t="str">
        <f t="shared" si="85"/>
        <v/>
      </c>
      <c r="I264" s="366" t="str">
        <f t="shared" si="85"/>
        <v/>
      </c>
      <c r="J264" s="366" t="str">
        <f t="shared" si="85"/>
        <v/>
      </c>
      <c r="K264" s="366" t="str">
        <f t="shared" si="85"/>
        <v/>
      </c>
      <c r="L264" s="366" t="str">
        <f t="shared" si="85"/>
        <v/>
      </c>
      <c r="M264" s="367" t="str">
        <f t="shared" si="85"/>
        <v/>
      </c>
      <c r="N264" s="299" t="str">
        <f t="shared" si="85"/>
        <v/>
      </c>
      <c r="O264" s="346" t="str">
        <f t="shared" si="85"/>
        <v/>
      </c>
      <c r="P264" s="353" t="str">
        <f t="shared" si="85"/>
        <v/>
      </c>
      <c r="Q264" s="354" t="str">
        <f t="shared" si="85"/>
        <v/>
      </c>
      <c r="R264" s="355" t="str">
        <f t="shared" si="85"/>
        <v/>
      </c>
      <c r="S264" s="371" t="str">
        <f t="shared" si="85"/>
        <v/>
      </c>
      <c r="T264" s="372" t="str">
        <f t="shared" si="85"/>
        <v/>
      </c>
      <c r="U264" s="372" t="str">
        <f t="shared" si="85"/>
        <v/>
      </c>
      <c r="V264" s="372" t="str">
        <f t="shared" si="85"/>
        <v/>
      </c>
      <c r="W264" s="372" t="str">
        <f t="shared" si="85"/>
        <v/>
      </c>
      <c r="X264" s="372" t="str">
        <f t="shared" si="85"/>
        <v/>
      </c>
      <c r="Y264" s="373" t="str">
        <f t="shared" si="85"/>
        <v/>
      </c>
    </row>
    <row r="265" spans="1:25">
      <c r="A265" s="3" t="str">
        <f t="shared" ref="A265:Y265" si="86">IF(A68="","",A68)</f>
        <v/>
      </c>
      <c r="B265" s="3" t="str">
        <f t="shared" si="86"/>
        <v/>
      </c>
      <c r="C265" s="3" t="str">
        <f t="shared" si="86"/>
        <v/>
      </c>
      <c r="D265" s="3" t="str">
        <f t="shared" si="86"/>
        <v/>
      </c>
      <c r="E265" s="3" t="str">
        <f t="shared" si="86"/>
        <v/>
      </c>
      <c r="F265" s="3" t="str">
        <f t="shared" si="86"/>
        <v/>
      </c>
      <c r="G265" s="3" t="str">
        <f t="shared" si="86"/>
        <v/>
      </c>
      <c r="H265" s="3" t="str">
        <f t="shared" si="86"/>
        <v/>
      </c>
      <c r="I265" s="3" t="str">
        <f t="shared" si="86"/>
        <v/>
      </c>
      <c r="J265" s="3" t="str">
        <f t="shared" si="86"/>
        <v/>
      </c>
      <c r="K265" s="3" t="str">
        <f t="shared" si="86"/>
        <v/>
      </c>
      <c r="L265" s="3" t="str">
        <f t="shared" si="86"/>
        <v/>
      </c>
      <c r="M265" s="3" t="str">
        <f t="shared" si="86"/>
        <v/>
      </c>
      <c r="N265" s="3" t="str">
        <f t="shared" si="86"/>
        <v/>
      </c>
      <c r="O265" s="3" t="str">
        <f t="shared" si="86"/>
        <v/>
      </c>
      <c r="P265" s="3" t="str">
        <f t="shared" si="86"/>
        <v/>
      </c>
      <c r="Q265" s="3" t="str">
        <f t="shared" si="86"/>
        <v/>
      </c>
      <c r="R265" s="3" t="str">
        <f t="shared" si="86"/>
        <v/>
      </c>
      <c r="S265" s="3" t="str">
        <f t="shared" si="86"/>
        <v/>
      </c>
      <c r="T265" s="3" t="str">
        <f t="shared" si="86"/>
        <v/>
      </c>
      <c r="U265" s="3" t="str">
        <f t="shared" si="86"/>
        <v/>
      </c>
      <c r="V265" s="3" t="str">
        <f t="shared" si="86"/>
        <v/>
      </c>
      <c r="W265" s="3" t="str">
        <f t="shared" si="86"/>
        <v/>
      </c>
      <c r="X265" s="3" t="str">
        <f t="shared" si="86"/>
        <v/>
      </c>
      <c r="Y265" s="3" t="str">
        <f t="shared" si="86"/>
        <v/>
      </c>
    </row>
    <row r="267" spans="1:25">
      <c r="A267" s="3" t="str">
        <f t="shared" ref="A267:Y267" si="87">IF(A70="","",A70)</f>
        <v/>
      </c>
      <c r="B267" s="3" t="str">
        <f t="shared" si="87"/>
        <v/>
      </c>
      <c r="C267" s="3" t="str">
        <f t="shared" si="87"/>
        <v/>
      </c>
      <c r="D267" s="3" t="str">
        <f t="shared" si="87"/>
        <v/>
      </c>
      <c r="E267" s="3" t="str">
        <f t="shared" si="87"/>
        <v/>
      </c>
      <c r="F267" s="3" t="str">
        <f t="shared" si="87"/>
        <v/>
      </c>
      <c r="G267" s="3" t="str">
        <f t="shared" si="87"/>
        <v/>
      </c>
      <c r="H267" s="3" t="str">
        <f t="shared" si="87"/>
        <v/>
      </c>
      <c r="I267" s="3" t="str">
        <f t="shared" si="87"/>
        <v/>
      </c>
      <c r="J267" s="3" t="str">
        <f t="shared" si="87"/>
        <v/>
      </c>
      <c r="K267" s="3" t="str">
        <f t="shared" si="87"/>
        <v/>
      </c>
      <c r="L267" s="3" t="str">
        <f t="shared" si="87"/>
        <v/>
      </c>
      <c r="M267" s="3" t="str">
        <f t="shared" si="87"/>
        <v/>
      </c>
      <c r="N267" s="3" t="str">
        <f t="shared" si="87"/>
        <v/>
      </c>
      <c r="O267" s="3" t="str">
        <f t="shared" si="87"/>
        <v/>
      </c>
      <c r="P267" s="3" t="str">
        <f t="shared" si="87"/>
        <v/>
      </c>
      <c r="Q267" s="3" t="str">
        <f t="shared" si="87"/>
        <v/>
      </c>
      <c r="R267" s="3" t="str">
        <f t="shared" si="87"/>
        <v/>
      </c>
      <c r="S267" s="3" t="str">
        <f t="shared" si="87"/>
        <v/>
      </c>
      <c r="T267" s="3" t="str">
        <f t="shared" si="87"/>
        <v/>
      </c>
      <c r="U267" s="3" t="str">
        <f t="shared" si="87"/>
        <v/>
      </c>
      <c r="V267" s="3" t="str">
        <f t="shared" si="87"/>
        <v/>
      </c>
      <c r="W267" s="3" t="str">
        <f t="shared" si="87"/>
        <v/>
      </c>
      <c r="X267" s="3" t="str">
        <f t="shared" si="87"/>
        <v/>
      </c>
      <c r="Y267" s="3" t="str">
        <f t="shared" si="87"/>
        <v/>
      </c>
    </row>
  </sheetData>
  <sheetProtection password="C26F" sheet="1" objects="1" scenarios="1"/>
  <mergeCells count="340">
    <mergeCell ref="A1:J1"/>
    <mergeCell ref="K1:L1"/>
    <mergeCell ref="M1:O1"/>
    <mergeCell ref="Q1:R1"/>
    <mergeCell ref="S1:V1"/>
    <mergeCell ref="X60:Y60"/>
    <mergeCell ref="I2:Y2"/>
    <mergeCell ref="A4:Y4"/>
    <mergeCell ref="S63:Y63"/>
    <mergeCell ref="E6:L6"/>
    <mergeCell ref="E7:L7"/>
    <mergeCell ref="E8:L8"/>
    <mergeCell ref="E9:L9"/>
    <mergeCell ref="M14:S14"/>
    <mergeCell ref="T12:U12"/>
    <mergeCell ref="V12:W12"/>
    <mergeCell ref="M12:S12"/>
    <mergeCell ref="A13:W13"/>
    <mergeCell ref="C12:L12"/>
    <mergeCell ref="M21:S21"/>
    <mergeCell ref="C22:L22"/>
    <mergeCell ref="V22:W22"/>
    <mergeCell ref="M20:S20"/>
    <mergeCell ref="M19:S19"/>
    <mergeCell ref="A37:S37"/>
    <mergeCell ref="C28:L28"/>
    <mergeCell ref="M28:S28"/>
    <mergeCell ref="M30:S30"/>
    <mergeCell ref="C30:L30"/>
    <mergeCell ref="C31:L31"/>
    <mergeCell ref="C32:L32"/>
    <mergeCell ref="C34:L34"/>
    <mergeCell ref="V26:W26"/>
    <mergeCell ref="T35:U35"/>
    <mergeCell ref="V30:W30"/>
    <mergeCell ref="V28:W28"/>
    <mergeCell ref="V31:W31"/>
    <mergeCell ref="V32:W32"/>
    <mergeCell ref="V34:W34"/>
    <mergeCell ref="V35:W35"/>
    <mergeCell ref="V27:W27"/>
    <mergeCell ref="M33:S33"/>
    <mergeCell ref="T33:U33"/>
    <mergeCell ref="V33:W33"/>
    <mergeCell ref="A29:W29"/>
    <mergeCell ref="T30:U30"/>
    <mergeCell ref="T31:U31"/>
    <mergeCell ref="T32:U32"/>
    <mergeCell ref="A59:E59"/>
    <mergeCell ref="T19:U19"/>
    <mergeCell ref="T20:U20"/>
    <mergeCell ref="T21:U21"/>
    <mergeCell ref="T22:U22"/>
    <mergeCell ref="M34:S34"/>
    <mergeCell ref="M32:S32"/>
    <mergeCell ref="M31:S31"/>
    <mergeCell ref="M26:S26"/>
    <mergeCell ref="T26:U26"/>
    <mergeCell ref="T28:U28"/>
    <mergeCell ref="T34:U34"/>
    <mergeCell ref="T23:U23"/>
    <mergeCell ref="T24:U24"/>
    <mergeCell ref="T25:U25"/>
    <mergeCell ref="M25:S25"/>
    <mergeCell ref="M24:S24"/>
    <mergeCell ref="M23:S23"/>
    <mergeCell ref="C23:L23"/>
    <mergeCell ref="C24:L24"/>
    <mergeCell ref="C27:L27"/>
    <mergeCell ref="M27:S27"/>
    <mergeCell ref="T27:U27"/>
    <mergeCell ref="C33:L33"/>
    <mergeCell ref="A60:E60"/>
    <mergeCell ref="F40:G41"/>
    <mergeCell ref="C35:L35"/>
    <mergeCell ref="F39:W39"/>
    <mergeCell ref="B63:E63"/>
    <mergeCell ref="T40:W40"/>
    <mergeCell ref="T41:U41"/>
    <mergeCell ref="V41:W41"/>
    <mergeCell ref="T37:U37"/>
    <mergeCell ref="V37:W37"/>
    <mergeCell ref="T36:U36"/>
    <mergeCell ref="V36:W36"/>
    <mergeCell ref="M35:S35"/>
    <mergeCell ref="A36:S36"/>
    <mergeCell ref="A43:A51"/>
    <mergeCell ref="A52:A57"/>
    <mergeCell ref="B52:E52"/>
    <mergeCell ref="B53:E53"/>
    <mergeCell ref="B54:E54"/>
    <mergeCell ref="B51:E51"/>
    <mergeCell ref="A62:M62"/>
    <mergeCell ref="F63:M63"/>
    <mergeCell ref="O62:Y62"/>
    <mergeCell ref="B50:E50"/>
    <mergeCell ref="R6:Y6"/>
    <mergeCell ref="R7:Y7"/>
    <mergeCell ref="C3:Y3"/>
    <mergeCell ref="S64:Y65"/>
    <mergeCell ref="S66:Y67"/>
    <mergeCell ref="F64:M65"/>
    <mergeCell ref="F66:M67"/>
    <mergeCell ref="R41:S41"/>
    <mergeCell ref="O63:O67"/>
    <mergeCell ref="T11:W11"/>
    <mergeCell ref="C14:L14"/>
    <mergeCell ref="C15:L15"/>
    <mergeCell ref="C16:L16"/>
    <mergeCell ref="C17:L17"/>
    <mergeCell ref="C18:L18"/>
    <mergeCell ref="C19:L19"/>
    <mergeCell ref="C20:L20"/>
    <mergeCell ref="C21:L21"/>
    <mergeCell ref="V14:W14"/>
    <mergeCell ref="V15:W15"/>
    <mergeCell ref="V16:W16"/>
    <mergeCell ref="V17:W17"/>
    <mergeCell ref="V18:W18"/>
    <mergeCell ref="V19:W19"/>
    <mergeCell ref="A2:H2"/>
    <mergeCell ref="A6:D6"/>
    <mergeCell ref="A7:D7"/>
    <mergeCell ref="A8:D8"/>
    <mergeCell ref="A9:D9"/>
    <mergeCell ref="M6:Q6"/>
    <mergeCell ref="M7:Q7"/>
    <mergeCell ref="M8:Q8"/>
    <mergeCell ref="M9:Q9"/>
    <mergeCell ref="B64:E65"/>
    <mergeCell ref="B66:E67"/>
    <mergeCell ref="P63:R63"/>
    <mergeCell ref="P64:R65"/>
    <mergeCell ref="H40:I41"/>
    <mergeCell ref="J40:K41"/>
    <mergeCell ref="L40:M41"/>
    <mergeCell ref="N40:O41"/>
    <mergeCell ref="P40:S40"/>
    <mergeCell ref="P41:Q41"/>
    <mergeCell ref="A58:E58"/>
    <mergeCell ref="P66:R67"/>
    <mergeCell ref="B56:E56"/>
    <mergeCell ref="B57:E57"/>
    <mergeCell ref="B55:E55"/>
    <mergeCell ref="B48:E48"/>
    <mergeCell ref="B47:E47"/>
    <mergeCell ref="B46:E46"/>
    <mergeCell ref="B49:E49"/>
    <mergeCell ref="B43:E43"/>
    <mergeCell ref="B44:E44"/>
    <mergeCell ref="B45:E45"/>
    <mergeCell ref="A39:E42"/>
    <mergeCell ref="A63:A67"/>
    <mergeCell ref="R8:Y8"/>
    <mergeCell ref="R9:Y9"/>
    <mergeCell ref="T14:U14"/>
    <mergeCell ref="T15:U15"/>
    <mergeCell ref="T16:U16"/>
    <mergeCell ref="C25:L25"/>
    <mergeCell ref="C26:L26"/>
    <mergeCell ref="V25:W25"/>
    <mergeCell ref="M22:S22"/>
    <mergeCell ref="T18:U18"/>
    <mergeCell ref="A11:S11"/>
    <mergeCell ref="M18:S18"/>
    <mergeCell ref="M17:S17"/>
    <mergeCell ref="M16:S16"/>
    <mergeCell ref="M15:S15"/>
    <mergeCell ref="V20:W20"/>
    <mergeCell ref="V21:W21"/>
    <mergeCell ref="T17:U17"/>
    <mergeCell ref="V23:W23"/>
    <mergeCell ref="V24:W24"/>
    <mergeCell ref="C200:Y200"/>
    <mergeCell ref="A201:Y201"/>
    <mergeCell ref="A203:D203"/>
    <mergeCell ref="E203:L203"/>
    <mergeCell ref="M203:Q203"/>
    <mergeCell ref="R203:Y203"/>
    <mergeCell ref="A204:D204"/>
    <mergeCell ref="E204:L204"/>
    <mergeCell ref="M204:Q204"/>
    <mergeCell ref="R204:Y204"/>
    <mergeCell ref="A205:D205"/>
    <mergeCell ref="E205:L205"/>
    <mergeCell ref="M205:Q205"/>
    <mergeCell ref="R205:Y205"/>
    <mergeCell ref="A206:D206"/>
    <mergeCell ref="E206:L206"/>
    <mergeCell ref="M206:Q206"/>
    <mergeCell ref="R206:Y206"/>
    <mergeCell ref="A208:S208"/>
    <mergeCell ref="T208:W208"/>
    <mergeCell ref="C209:L209"/>
    <mergeCell ref="M209:S209"/>
    <mergeCell ref="T209:U209"/>
    <mergeCell ref="V209:W209"/>
    <mergeCell ref="A210:W210"/>
    <mergeCell ref="C211:L211"/>
    <mergeCell ref="M211:S211"/>
    <mergeCell ref="T211:U211"/>
    <mergeCell ref="V211:W211"/>
    <mergeCell ref="C212:L212"/>
    <mergeCell ref="M212:S212"/>
    <mergeCell ref="T212:U212"/>
    <mergeCell ref="V212:W212"/>
    <mergeCell ref="C213:L213"/>
    <mergeCell ref="M213:S213"/>
    <mergeCell ref="T213:U213"/>
    <mergeCell ref="V213:W213"/>
    <mergeCell ref="C214:L214"/>
    <mergeCell ref="M214:S214"/>
    <mergeCell ref="T214:U214"/>
    <mergeCell ref="V214:W214"/>
    <mergeCell ref="C215:L215"/>
    <mergeCell ref="M215:S215"/>
    <mergeCell ref="T215:U215"/>
    <mergeCell ref="V215:W215"/>
    <mergeCell ref="C216:L216"/>
    <mergeCell ref="M216:S216"/>
    <mergeCell ref="T216:U216"/>
    <mergeCell ref="V216:W216"/>
    <mergeCell ref="C217:L217"/>
    <mergeCell ref="M217:S217"/>
    <mergeCell ref="T217:U217"/>
    <mergeCell ref="V217:W217"/>
    <mergeCell ref="C218:L218"/>
    <mergeCell ref="M218:S218"/>
    <mergeCell ref="T218:U218"/>
    <mergeCell ref="V218:W218"/>
    <mergeCell ref="C219:L219"/>
    <mergeCell ref="M219:S219"/>
    <mergeCell ref="T219:U219"/>
    <mergeCell ref="V219:W219"/>
    <mergeCell ref="C220:L220"/>
    <mergeCell ref="M220:S220"/>
    <mergeCell ref="T220:U220"/>
    <mergeCell ref="V220:W220"/>
    <mergeCell ref="C221:L221"/>
    <mergeCell ref="M221:S221"/>
    <mergeCell ref="T221:U221"/>
    <mergeCell ref="V221:W221"/>
    <mergeCell ref="C222:L222"/>
    <mergeCell ref="M222:S222"/>
    <mergeCell ref="T222:U222"/>
    <mergeCell ref="V222:W222"/>
    <mergeCell ref="C223:L223"/>
    <mergeCell ref="M223:S223"/>
    <mergeCell ref="T223:U223"/>
    <mergeCell ref="V223:W223"/>
    <mergeCell ref="C224:L224"/>
    <mergeCell ref="M224:S224"/>
    <mergeCell ref="T224:U224"/>
    <mergeCell ref="V224:W224"/>
    <mergeCell ref="C225:L225"/>
    <mergeCell ref="M225:S225"/>
    <mergeCell ref="T225:U225"/>
    <mergeCell ref="V225:W225"/>
    <mergeCell ref="A226:W226"/>
    <mergeCell ref="C227:L227"/>
    <mergeCell ref="M227:S227"/>
    <mergeCell ref="T227:U227"/>
    <mergeCell ref="V227:W227"/>
    <mergeCell ref="C228:L228"/>
    <mergeCell ref="M228:S228"/>
    <mergeCell ref="T228:U228"/>
    <mergeCell ref="V228:W228"/>
    <mergeCell ref="C229:L229"/>
    <mergeCell ref="M229:S229"/>
    <mergeCell ref="T229:U229"/>
    <mergeCell ref="V229:W229"/>
    <mergeCell ref="C230:L230"/>
    <mergeCell ref="M230:S230"/>
    <mergeCell ref="T230:U230"/>
    <mergeCell ref="V230:W230"/>
    <mergeCell ref="C231:L231"/>
    <mergeCell ref="M231:S231"/>
    <mergeCell ref="T231:U231"/>
    <mergeCell ref="V231:W231"/>
    <mergeCell ref="C232:L232"/>
    <mergeCell ref="M232:S232"/>
    <mergeCell ref="T232:U232"/>
    <mergeCell ref="V232:W232"/>
    <mergeCell ref="A233:S233"/>
    <mergeCell ref="T233:U233"/>
    <mergeCell ref="V233:W233"/>
    <mergeCell ref="A234:S234"/>
    <mergeCell ref="T234:U234"/>
    <mergeCell ref="V234:W234"/>
    <mergeCell ref="A236:E239"/>
    <mergeCell ref="F236:W236"/>
    <mergeCell ref="F237:G238"/>
    <mergeCell ref="H237:I238"/>
    <mergeCell ref="J237:K238"/>
    <mergeCell ref="L237:M238"/>
    <mergeCell ref="N237:O238"/>
    <mergeCell ref="P237:S237"/>
    <mergeCell ref="T237:W237"/>
    <mergeCell ref="P238:Q238"/>
    <mergeCell ref="R238:S238"/>
    <mergeCell ref="T238:U238"/>
    <mergeCell ref="V238:W238"/>
    <mergeCell ref="B253:E253"/>
    <mergeCell ref="B254:E254"/>
    <mergeCell ref="A255:E255"/>
    <mergeCell ref="A256:E256"/>
    <mergeCell ref="A240:A248"/>
    <mergeCell ref="B240:E240"/>
    <mergeCell ref="B241:E241"/>
    <mergeCell ref="B242:E242"/>
    <mergeCell ref="B243:E243"/>
    <mergeCell ref="B244:E244"/>
    <mergeCell ref="B245:E245"/>
    <mergeCell ref="B246:E246"/>
    <mergeCell ref="B247:E247"/>
    <mergeCell ref="B248:E248"/>
    <mergeCell ref="A198:Y198"/>
    <mergeCell ref="A257:E257"/>
    <mergeCell ref="X257:Y257"/>
    <mergeCell ref="A259:M259"/>
    <mergeCell ref="O259:Y259"/>
    <mergeCell ref="A260:A264"/>
    <mergeCell ref="B260:E260"/>
    <mergeCell ref="F260:M260"/>
    <mergeCell ref="O260:O264"/>
    <mergeCell ref="P260:R260"/>
    <mergeCell ref="S260:Y260"/>
    <mergeCell ref="B261:E262"/>
    <mergeCell ref="F261:M262"/>
    <mergeCell ref="P261:R262"/>
    <mergeCell ref="S261:Y262"/>
    <mergeCell ref="B263:E264"/>
    <mergeCell ref="F263:M264"/>
    <mergeCell ref="P263:R264"/>
    <mergeCell ref="S263:Y264"/>
    <mergeCell ref="A249:A254"/>
    <mergeCell ref="B249:E249"/>
    <mergeCell ref="B250:E250"/>
    <mergeCell ref="B251:E251"/>
    <mergeCell ref="B252:E252"/>
  </mergeCells>
  <conditionalFormatting sqref="T18:U28">
    <cfRule type="cellIs" dxfId="22" priority="12" operator="notEqual">
      <formula>AF18</formula>
    </cfRule>
  </conditionalFormatting>
  <conditionalFormatting sqref="V14:W17 V20:W28">
    <cfRule type="cellIs" dxfId="21" priority="11" operator="notEqual">
      <formula>AG14</formula>
    </cfRule>
  </conditionalFormatting>
  <conditionalFormatting sqref="T30:U35">
    <cfRule type="cellIs" dxfId="20" priority="10" operator="notEqual">
      <formula>AF30</formula>
    </cfRule>
  </conditionalFormatting>
  <conditionalFormatting sqref="V30:W35">
    <cfRule type="cellIs" dxfId="19" priority="9" operator="notEqual">
      <formula>AG30</formula>
    </cfRule>
  </conditionalFormatting>
  <conditionalFormatting sqref="T14:U17">
    <cfRule type="cellIs" dxfId="18" priority="8" operator="notEqual">
      <formula>AF14</formula>
    </cfRule>
  </conditionalFormatting>
  <conditionalFormatting sqref="V18:W19">
    <cfRule type="cellIs" dxfId="17" priority="7" operator="notEqual">
      <formula>AG18</formula>
    </cfRule>
  </conditionalFormatting>
  <dataValidations count="2">
    <dataValidation type="list" allowBlank="1" showInputMessage="1" showErrorMessage="1" sqref="R7:Y7">
      <formula1>$AC$10:$AC$12</formula1>
    </dataValidation>
    <dataValidation type="list" allowBlank="1" showInputMessage="1" showErrorMessage="1" sqref="I2:Y2 M14:S28 M30:S35">
      <formula1>$BA$2:$BA$28</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208"/>
  <sheetViews>
    <sheetView tabSelected="1" zoomScaleNormal="100" workbookViewId="0">
      <pane ySplit="8" topLeftCell="A9" activePane="bottomLeft" state="frozen"/>
      <selection activeCell="C21" sqref="C21"/>
      <selection pane="bottomLeft" activeCell="AL55" sqref="AL55:AM55"/>
    </sheetView>
  </sheetViews>
  <sheetFormatPr defaultColWidth="9.21875" defaultRowHeight="14.1" customHeight="1"/>
  <cols>
    <col min="1" max="46" width="2.5546875" style="60" customWidth="1"/>
    <col min="47" max="47" width="3.44140625" style="60" customWidth="1"/>
    <col min="48" max="48" width="2.5546875" style="60" customWidth="1"/>
    <col min="49" max="49" width="2" style="13" hidden="1" customWidth="1"/>
    <col min="50" max="50" width="2.44140625" style="13" hidden="1" customWidth="1"/>
    <col min="51" max="51" width="2" style="13" hidden="1" customWidth="1"/>
    <col min="52" max="52" width="1.77734375" style="13" hidden="1" customWidth="1"/>
    <col min="53" max="53" width="31.21875" style="13" hidden="1" customWidth="1"/>
    <col min="54" max="54" width="13.21875" style="13" hidden="1" customWidth="1"/>
    <col min="55" max="55" width="31.5546875" style="13" hidden="1" customWidth="1"/>
    <col min="56" max="56" width="28.44140625" style="13" hidden="1" customWidth="1"/>
    <col min="57" max="57" width="13.5546875" style="13" hidden="1" customWidth="1"/>
    <col min="58" max="58" width="9.21875" style="13" hidden="1" customWidth="1"/>
    <col min="59" max="59" width="31.21875" style="13" hidden="1" customWidth="1"/>
    <col min="60" max="60" width="6.44140625" style="13" hidden="1" customWidth="1"/>
    <col min="61" max="61" width="1.77734375" style="13" hidden="1" customWidth="1"/>
    <col min="62" max="65" width="9.21875" style="13" hidden="1" customWidth="1"/>
    <col min="66" max="66" width="21.5546875" style="13" hidden="1" customWidth="1"/>
    <col min="67" max="69" width="9.21875" style="13" hidden="1" customWidth="1"/>
    <col min="70" max="74" width="9.21875" style="60" hidden="1" customWidth="1"/>
    <col min="75" max="79" width="1.77734375" style="60" hidden="1" customWidth="1"/>
    <col min="80" max="145" width="0" style="60" hidden="1" customWidth="1"/>
    <col min="146" max="16384" width="9.21875" style="60"/>
  </cols>
  <sheetData>
    <row r="1" spans="1:69" ht="14.1" customHeight="1" thickBot="1">
      <c r="A1" s="787" t="s">
        <v>184</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c r="AL1" s="787"/>
      <c r="AM1" s="787"/>
      <c r="AN1" s="787"/>
      <c r="AO1" s="787"/>
      <c r="AP1" s="787"/>
      <c r="AQ1" s="787"/>
      <c r="AR1" s="787"/>
    </row>
    <row r="2" spans="1:69" ht="14.1" customHeight="1" thickBot="1">
      <c r="A2" s="13"/>
      <c r="B2" s="788" t="s">
        <v>5</v>
      </c>
      <c r="C2" s="788"/>
      <c r="D2" s="788"/>
      <c r="E2" s="788"/>
      <c r="F2" s="788"/>
      <c r="G2" s="788"/>
      <c r="H2" s="788"/>
      <c r="I2" s="145" t="s">
        <v>34</v>
      </c>
      <c r="J2" s="172"/>
      <c r="K2" s="788" t="s">
        <v>6</v>
      </c>
      <c r="L2" s="788"/>
      <c r="M2" s="788"/>
      <c r="N2" s="788"/>
      <c r="O2" s="788"/>
      <c r="P2" s="788"/>
      <c r="Q2" s="788"/>
      <c r="R2" s="145" t="s">
        <v>34</v>
      </c>
      <c r="S2" s="172"/>
      <c r="T2" s="788" t="s">
        <v>7</v>
      </c>
      <c r="U2" s="788"/>
      <c r="V2" s="788"/>
      <c r="W2" s="788"/>
      <c r="X2" s="788"/>
      <c r="Y2" s="788"/>
      <c r="Z2" s="788"/>
      <c r="AA2" s="145" t="s">
        <v>34</v>
      </c>
      <c r="AB2" s="172"/>
      <c r="AC2" s="788" t="s">
        <v>8</v>
      </c>
      <c r="AD2" s="788"/>
      <c r="AE2" s="788"/>
      <c r="AF2" s="788"/>
      <c r="AG2" s="788"/>
      <c r="AH2" s="788"/>
      <c r="AI2" s="788"/>
      <c r="AJ2" s="145" t="s">
        <v>34</v>
      </c>
      <c r="AK2" s="172"/>
      <c r="AL2" s="788" t="s">
        <v>9</v>
      </c>
      <c r="AM2" s="788"/>
      <c r="AN2" s="788"/>
      <c r="AO2" s="788"/>
      <c r="AP2" s="788"/>
      <c r="AQ2" s="788"/>
      <c r="AR2" s="788"/>
      <c r="AS2" s="145" t="s">
        <v>34</v>
      </c>
      <c r="BA2" s="192" t="str">
        <f>IF(Birimler!B2="","",Birimler!B2)</f>
        <v>ATATÜRK İLK. VE İNK. TAR. ENST.</v>
      </c>
      <c r="BB2" s="192" t="str">
        <f>IF(Birimler!C2="","",Birimler!C2)</f>
        <v/>
      </c>
      <c r="BC2" s="192" t="str">
        <f>IF(Birimler!D2="","",Birimler!D2)</f>
        <v/>
      </c>
      <c r="BD2" s="192" t="str">
        <f>IF(Birimler!E2="","",Birimler!E2)</f>
        <v/>
      </c>
      <c r="BE2" s="192" t="str">
        <f>IF(Birimler!F2="","",Birimler!F2)</f>
        <v/>
      </c>
      <c r="BF2" s="192" t="str">
        <f>IF(Birimler!G2="","",Birimler!G2)</f>
        <v/>
      </c>
    </row>
    <row r="3" spans="1:69" s="59" customFormat="1" ht="14.1" customHeight="1">
      <c r="A3" s="181"/>
      <c r="B3" s="182" t="s">
        <v>68</v>
      </c>
      <c r="C3" s="182" t="s">
        <v>1</v>
      </c>
      <c r="D3" s="182" t="s">
        <v>2</v>
      </c>
      <c r="E3" s="182" t="s">
        <v>69</v>
      </c>
      <c r="F3" s="182" t="s">
        <v>3</v>
      </c>
      <c r="G3" s="182" t="s">
        <v>4</v>
      </c>
      <c r="H3" s="182" t="s">
        <v>70</v>
      </c>
      <c r="I3" s="216"/>
      <c r="J3" s="14"/>
      <c r="K3" s="182" t="s">
        <v>68</v>
      </c>
      <c r="L3" s="182" t="s">
        <v>1</v>
      </c>
      <c r="M3" s="182" t="s">
        <v>2</v>
      </c>
      <c r="N3" s="182" t="s">
        <v>69</v>
      </c>
      <c r="O3" s="182" t="s">
        <v>3</v>
      </c>
      <c r="P3" s="182" t="s">
        <v>4</v>
      </c>
      <c r="Q3" s="182" t="s">
        <v>70</v>
      </c>
      <c r="R3" s="216"/>
      <c r="S3" s="14"/>
      <c r="T3" s="182" t="s">
        <v>68</v>
      </c>
      <c r="U3" s="182" t="s">
        <v>1</v>
      </c>
      <c r="V3" s="182" t="s">
        <v>2</v>
      </c>
      <c r="W3" s="182" t="s">
        <v>69</v>
      </c>
      <c r="X3" s="182" t="s">
        <v>3</v>
      </c>
      <c r="Y3" s="182" t="s">
        <v>4</v>
      </c>
      <c r="Z3" s="182" t="s">
        <v>70</v>
      </c>
      <c r="AA3" s="216"/>
      <c r="AB3" s="14"/>
      <c r="AC3" s="182" t="s">
        <v>68</v>
      </c>
      <c r="AD3" s="182" t="s">
        <v>1</v>
      </c>
      <c r="AE3" s="182" t="s">
        <v>2</v>
      </c>
      <c r="AF3" s="182" t="s">
        <v>69</v>
      </c>
      <c r="AG3" s="182" t="s">
        <v>3</v>
      </c>
      <c r="AH3" s="182" t="s">
        <v>4</v>
      </c>
      <c r="AI3" s="182" t="s">
        <v>70</v>
      </c>
      <c r="AJ3" s="216"/>
      <c r="AK3" s="14"/>
      <c r="AL3" s="182" t="s">
        <v>68</v>
      </c>
      <c r="AM3" s="182" t="s">
        <v>1</v>
      </c>
      <c r="AN3" s="182" t="s">
        <v>2</v>
      </c>
      <c r="AO3" s="182" t="s">
        <v>69</v>
      </c>
      <c r="AP3" s="182" t="s">
        <v>3</v>
      </c>
      <c r="AQ3" s="182" t="s">
        <v>4</v>
      </c>
      <c r="AR3" s="182" t="s">
        <v>70</v>
      </c>
      <c r="AS3" s="216"/>
      <c r="BA3" s="192" t="str">
        <f>IF(Birimler!B3="","",Birimler!B3)</f>
        <v>FEN BİLİMLERİ ENSTİTÜSÜ</v>
      </c>
      <c r="BB3" s="192" t="str">
        <f>IF(Birimler!C3="","",Birimler!C3)</f>
        <v>FEN BİL.ENS.</v>
      </c>
      <c r="BC3" s="192" t="str">
        <f>IF(Birimler!D3="","",Birimler!D3)</f>
        <v>Prof. Dr. İhsan EFEOĞLU</v>
      </c>
      <c r="BD3" s="192" t="str">
        <f>IF(Birimler!E3="","",Birimler!E3)</f>
        <v>Doç.Dr. Ertan YILDIRIM</v>
      </c>
      <c r="BE3" s="192" t="str">
        <f>IF(Birimler!F3="","",Birimler!F3)</f>
        <v>Müdür Yrd.</v>
      </c>
      <c r="BF3" s="192" t="str">
        <f>IF(Birimler!G3="","",Birimler!G3)</f>
        <v/>
      </c>
    </row>
    <row r="4" spans="1:69" s="59" customFormat="1" ht="14.1" customHeight="1">
      <c r="A4" s="183" t="s">
        <v>17</v>
      </c>
      <c r="B4" s="216"/>
      <c r="C4" s="216"/>
      <c r="D4" s="216"/>
      <c r="E4" s="216"/>
      <c r="F4" s="216"/>
      <c r="G4" s="216"/>
      <c r="H4" s="216"/>
      <c r="I4" s="217"/>
      <c r="J4" s="218"/>
      <c r="K4" s="216"/>
      <c r="L4" s="216"/>
      <c r="M4" s="216"/>
      <c r="N4" s="216"/>
      <c r="O4" s="216"/>
      <c r="P4" s="216"/>
      <c r="Q4" s="216"/>
      <c r="R4" s="219"/>
      <c r="S4" s="218"/>
      <c r="T4" s="216"/>
      <c r="U4" s="216"/>
      <c r="V4" s="216"/>
      <c r="W4" s="216"/>
      <c r="X4" s="216"/>
      <c r="Y4" s="216"/>
      <c r="Z4" s="216"/>
      <c r="AA4" s="219"/>
      <c r="AB4" s="218"/>
      <c r="AC4" s="216">
        <v>0</v>
      </c>
      <c r="AD4" s="216"/>
      <c r="AE4" s="216"/>
      <c r="AF4" s="216"/>
      <c r="AG4" s="216"/>
      <c r="AH4" s="216"/>
      <c r="AI4" s="216"/>
      <c r="AJ4" s="219"/>
      <c r="AK4" s="218"/>
      <c r="AL4" s="216"/>
      <c r="AM4" s="216"/>
      <c r="AN4" s="216"/>
      <c r="AO4" s="216"/>
      <c r="AP4" s="216"/>
      <c r="AQ4" s="216"/>
      <c r="AR4" s="216"/>
      <c r="BA4" s="192" t="str">
        <f>IF(Birimler!B4="","",Birimler!B4)</f>
        <v>SAĞLIK BİLİMLERİ ENSTİTÜSÜ</v>
      </c>
      <c r="BB4" s="192" t="str">
        <f>IF(Birimler!C4="","",Birimler!C4)</f>
        <v/>
      </c>
      <c r="BC4" s="192" t="str">
        <f>IF(Birimler!D4="","",Birimler!D4)</f>
        <v/>
      </c>
      <c r="BD4" s="192" t="str">
        <f>IF(Birimler!E4="","",Birimler!E4)</f>
        <v/>
      </c>
      <c r="BE4" s="192" t="str">
        <f>IF(Birimler!F4="","",Birimler!F4)</f>
        <v/>
      </c>
      <c r="BF4" s="192" t="str">
        <f>IF(Birimler!G4="","",Birimler!G4)</f>
        <v/>
      </c>
    </row>
    <row r="5" spans="1:69" s="59" customFormat="1" ht="14.1" customHeight="1">
      <c r="A5" s="183" t="s">
        <v>18</v>
      </c>
      <c r="B5" s="216"/>
      <c r="C5" s="216"/>
      <c r="D5" s="216"/>
      <c r="E5" s="216"/>
      <c r="F5" s="216"/>
      <c r="G5" s="216"/>
      <c r="H5" s="216"/>
      <c r="I5" s="217"/>
      <c r="J5" s="218"/>
      <c r="K5" s="216"/>
      <c r="L5" s="216"/>
      <c r="M5" s="216"/>
      <c r="N5" s="216"/>
      <c r="O5" s="216"/>
      <c r="P5" s="216"/>
      <c r="Q5" s="216"/>
      <c r="R5" s="219"/>
      <c r="S5" s="218"/>
      <c r="T5" s="216"/>
      <c r="U5" s="216"/>
      <c r="V5" s="216"/>
      <c r="W5" s="216"/>
      <c r="X5" s="216"/>
      <c r="Y5" s="216"/>
      <c r="Z5" s="216"/>
      <c r="AA5" s="219"/>
      <c r="AB5" s="218"/>
      <c r="AC5" s="216">
        <v>0</v>
      </c>
      <c r="AD5" s="216"/>
      <c r="AE5" s="216"/>
      <c r="AF5" s="216"/>
      <c r="AG5" s="216"/>
      <c r="AH5" s="216"/>
      <c r="AI5" s="216"/>
      <c r="AJ5" s="219"/>
      <c r="AK5" s="218"/>
      <c r="AL5" s="216"/>
      <c r="AM5" s="216"/>
      <c r="AN5" s="216"/>
      <c r="AO5" s="216"/>
      <c r="AP5" s="216"/>
      <c r="AQ5" s="216"/>
      <c r="AR5" s="216"/>
      <c r="BA5" s="192" t="str">
        <f>IF(Birimler!B5="","",Birimler!B5)</f>
        <v>SOSYAL BİLİMLER ENSTİTÜSÜ</v>
      </c>
      <c r="BB5" s="192" t="str">
        <f>IF(Birimler!C5="","",Birimler!C5)</f>
        <v>SOS. BİL.ENS.</v>
      </c>
      <c r="BC5" s="192" t="str">
        <f>IF(Birimler!D5="","",Birimler!D5)</f>
        <v>Prof. Dr. Muammer ERDOĞAN</v>
      </c>
      <c r="BD5" s="192" t="str">
        <f>IF(Birimler!E5="","",Birimler!E5)</f>
        <v>Doç. Dr. Ömer Faruk İŞCAN</v>
      </c>
      <c r="BE5" s="192" t="str">
        <f>IF(Birimler!F5="","",Birimler!F5)</f>
        <v>Müdür Yrd.</v>
      </c>
      <c r="BF5" s="192" t="str">
        <f>IF(Birimler!G5="","",Birimler!G5)</f>
        <v/>
      </c>
    </row>
    <row r="6" spans="1:69" s="59" customFormat="1" ht="14.1" customHeight="1">
      <c r="A6" s="787" t="s">
        <v>185</v>
      </c>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7"/>
      <c r="AL6" s="787"/>
      <c r="AM6" s="787"/>
      <c r="AN6" s="787"/>
      <c r="AO6" s="787"/>
      <c r="AP6" s="787"/>
      <c r="AQ6" s="787"/>
      <c r="AR6" s="787"/>
      <c r="BA6" s="192" t="str">
        <f>IF(Birimler!B6="","",Birimler!B6)</f>
        <v/>
      </c>
      <c r="BB6" s="192" t="str">
        <f>IF(Birimler!C6="","",Birimler!C6)</f>
        <v/>
      </c>
      <c r="BC6" s="192" t="str">
        <f>IF(Birimler!D6="","",Birimler!D6)</f>
        <v/>
      </c>
      <c r="BD6" s="192" t="str">
        <f>IF(Birimler!E6="","",Birimler!E6)</f>
        <v/>
      </c>
      <c r="BE6" s="192" t="str">
        <f>IF(Birimler!F6="","",Birimler!F6)</f>
        <v/>
      </c>
      <c r="BF6" s="192" t="str">
        <f>IF(Birimler!G6="","",Birimler!G6)</f>
        <v/>
      </c>
    </row>
    <row r="7" spans="1:69" s="59" customFormat="1" ht="14.1" customHeight="1">
      <c r="A7" s="183" t="s">
        <v>17</v>
      </c>
      <c r="B7" s="216"/>
      <c r="C7" s="216"/>
      <c r="D7" s="216"/>
      <c r="E7" s="216"/>
      <c r="F7" s="216"/>
      <c r="G7" s="216"/>
      <c r="H7" s="216"/>
      <c r="I7" s="217"/>
      <c r="J7" s="218"/>
      <c r="K7" s="216"/>
      <c r="L7" s="216"/>
      <c r="M7" s="216"/>
      <c r="N7" s="216"/>
      <c r="O7" s="216"/>
      <c r="P7" s="216"/>
      <c r="Q7" s="216"/>
      <c r="R7" s="219"/>
      <c r="S7" s="218"/>
      <c r="T7" s="216"/>
      <c r="U7" s="216"/>
      <c r="V7" s="216"/>
      <c r="W7" s="216"/>
      <c r="X7" s="216"/>
      <c r="Y7" s="216"/>
      <c r="Z7" s="216"/>
      <c r="AA7" s="219"/>
      <c r="AB7" s="218"/>
      <c r="AC7" s="216">
        <v>0</v>
      </c>
      <c r="AD7" s="216"/>
      <c r="AE7" s="216"/>
      <c r="AF7" s="216"/>
      <c r="AG7" s="216"/>
      <c r="AH7" s="216"/>
      <c r="AI7" s="216"/>
      <c r="AJ7" s="219"/>
      <c r="AK7" s="218"/>
      <c r="AL7" s="216"/>
      <c r="AM7" s="216"/>
      <c r="AN7" s="216"/>
      <c r="AO7" s="216"/>
      <c r="AP7" s="216"/>
      <c r="AQ7" s="216"/>
      <c r="AR7" s="216"/>
      <c r="BA7" s="192" t="str">
        <f>IF(Birimler!B7="","",Birimler!B7)</f>
        <v>İKTİSADİ VE İDARİ BİL. FAKÜLTESİ</v>
      </c>
      <c r="BB7" s="192" t="str">
        <f>IF(Birimler!C7="","",Birimler!C7)</f>
        <v>İ.İ.B.F.</v>
      </c>
      <c r="BC7" s="192" t="str">
        <f>IF(Birimler!D7="","",Birimler!D7)</f>
        <v>Prof. Dr. Üstün ÖZEN</v>
      </c>
      <c r="BD7" s="192" t="str">
        <f>IF(Birimler!E7="","",Birimler!E7)</f>
        <v>Prof. Dr. M. Suphi ORHAN</v>
      </c>
      <c r="BE7" s="192" t="str">
        <f>IF(Birimler!F7="","",Birimler!F7)</f>
        <v>Dekan</v>
      </c>
      <c r="BF7" s="192" t="str">
        <f>IF(Birimler!G7="","",Birimler!G7)</f>
        <v/>
      </c>
    </row>
    <row r="8" spans="1:69" s="59" customFormat="1" ht="14.1" customHeight="1">
      <c r="A8" s="183" t="s">
        <v>18</v>
      </c>
      <c r="B8" s="216"/>
      <c r="C8" s="216"/>
      <c r="D8" s="216"/>
      <c r="E8" s="216"/>
      <c r="F8" s="216"/>
      <c r="G8" s="216"/>
      <c r="H8" s="216"/>
      <c r="I8" s="217"/>
      <c r="J8" s="219"/>
      <c r="K8" s="216"/>
      <c r="L8" s="216"/>
      <c r="M8" s="216"/>
      <c r="N8" s="216"/>
      <c r="O8" s="216"/>
      <c r="P8" s="216"/>
      <c r="Q8" s="216"/>
      <c r="R8" s="219"/>
      <c r="S8" s="219"/>
      <c r="T8" s="216"/>
      <c r="U8" s="216"/>
      <c r="V8" s="216"/>
      <c r="W8" s="216"/>
      <c r="X8" s="216"/>
      <c r="Y8" s="216"/>
      <c r="Z8" s="216"/>
      <c r="AA8" s="219"/>
      <c r="AB8" s="219"/>
      <c r="AC8" s="216">
        <v>0</v>
      </c>
      <c r="AD8" s="216"/>
      <c r="AE8" s="216"/>
      <c r="AF8" s="216"/>
      <c r="AG8" s="216"/>
      <c r="AH8" s="216"/>
      <c r="AI8" s="216"/>
      <c r="AJ8" s="219"/>
      <c r="AK8" s="219"/>
      <c r="AL8" s="216"/>
      <c r="AM8" s="216"/>
      <c r="AN8" s="216"/>
      <c r="AO8" s="216"/>
      <c r="AP8" s="216"/>
      <c r="AQ8" s="216"/>
      <c r="AR8" s="216"/>
      <c r="BA8" s="192" t="str">
        <f>IF(Birimler!B8="","",Birimler!B8)</f>
        <v>FEN FAKÜLTESİ</v>
      </c>
      <c r="BB8" s="192" t="str">
        <f>IF(Birimler!C8="","",Birimler!C8)</f>
        <v>FEN FAK.</v>
      </c>
      <c r="BC8" s="192" t="str">
        <f>IF(Birimler!D8="","",Birimler!D8)</f>
        <v>Prof. Dr. Hüseyin AYDIN</v>
      </c>
      <c r="BD8" s="192" t="str">
        <f>IF(Birimler!E8="","",Birimler!E8)</f>
        <v/>
      </c>
      <c r="BE8" s="192" t="str">
        <f>IF(Birimler!F8="","",Birimler!F8)</f>
        <v/>
      </c>
      <c r="BF8" s="192" t="str">
        <f>IF(Birimler!G8="","",Birimler!G8)</f>
        <v/>
      </c>
    </row>
    <row r="9" spans="1:69" s="191" customFormat="1" ht="15" customHeight="1">
      <c r="A9" s="795" t="s">
        <v>46</v>
      </c>
      <c r="B9" s="1102"/>
      <c r="C9" s="188"/>
      <c r="D9" s="795" t="str">
        <f>IF(VLOOKUP(P9,BA2:BF28,6,FALSE)="","ATATÜRK ÜNİVERSİTESİ",VLOOKUP(P9,BA2:BF28,6,FALSE)&amp;" ÜNİVERSİTESİ")</f>
        <v>ATATÜRK ÜNİVERSİTESİ</v>
      </c>
      <c r="E9" s="795"/>
      <c r="F9" s="795"/>
      <c r="G9" s="795"/>
      <c r="H9" s="795"/>
      <c r="I9" s="795"/>
      <c r="J9" s="795"/>
      <c r="K9" s="795"/>
      <c r="L9" s="795"/>
      <c r="M9" s="795"/>
      <c r="N9" s="795"/>
      <c r="O9" s="795"/>
      <c r="P9" s="835" t="s">
        <v>65</v>
      </c>
      <c r="Q9" s="835"/>
      <c r="R9" s="835"/>
      <c r="S9" s="835"/>
      <c r="T9" s="835"/>
      <c r="U9" s="835"/>
      <c r="V9" s="835"/>
      <c r="W9" s="835"/>
      <c r="X9" s="835"/>
      <c r="Y9" s="835"/>
      <c r="Z9" s="835"/>
      <c r="AA9" s="835"/>
      <c r="AB9" s="835"/>
      <c r="AC9" s="835"/>
      <c r="AD9" s="835"/>
      <c r="AE9" s="835"/>
      <c r="AF9" s="835"/>
      <c r="AG9" s="835"/>
      <c r="AH9" s="795" t="s">
        <v>49</v>
      </c>
      <c r="AI9" s="795"/>
      <c r="AJ9" s="795"/>
      <c r="AK9" s="795"/>
      <c r="AL9" s="795"/>
      <c r="AM9" s="795"/>
      <c r="AN9" s="795"/>
      <c r="AO9" s="795"/>
      <c r="AP9" s="795"/>
      <c r="AQ9" s="795"/>
      <c r="AR9" s="190"/>
      <c r="AS9" s="189"/>
      <c r="AT9" s="189"/>
      <c r="AU9" s="188"/>
      <c r="AW9" s="204"/>
      <c r="AX9" s="204"/>
      <c r="AY9" s="204"/>
      <c r="AZ9" s="204"/>
      <c r="BA9" s="192" t="str">
        <f>IF(Birimler!B9="","",Birimler!B9)</f>
        <v>ZİRAAT FAKÜLTESİ</v>
      </c>
      <c r="BB9" s="192" t="str">
        <f>IF(Birimler!C9="","",Birimler!C9)</f>
        <v/>
      </c>
      <c r="BC9" s="192" t="str">
        <f>IF(Birimler!D9="","",Birimler!D9)</f>
        <v/>
      </c>
      <c r="BD9" s="192" t="str">
        <f>IF(Birimler!E9="","",Birimler!E9)</f>
        <v/>
      </c>
      <c r="BE9" s="192" t="str">
        <f>IF(Birimler!F9="","",Birimler!F9)</f>
        <v/>
      </c>
      <c r="BF9" s="192" t="str">
        <f>IF(Birimler!G9="","",Birimler!G9)</f>
        <v/>
      </c>
      <c r="BG9" s="204"/>
      <c r="BH9" s="204"/>
      <c r="BI9" s="204"/>
      <c r="BJ9" s="204"/>
      <c r="BK9" s="204"/>
      <c r="BL9" s="204"/>
      <c r="BM9" s="204"/>
      <c r="BN9" s="204"/>
      <c r="BO9" s="204"/>
      <c r="BP9" s="204"/>
      <c r="BQ9" s="204"/>
    </row>
    <row r="10" spans="1:69" ht="15" customHeight="1" thickBot="1">
      <c r="A10" s="62"/>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146"/>
      <c r="AZ10" s="205"/>
      <c r="BA10" s="192" t="str">
        <f>IF(Birimler!B10="","",Birimler!B10)</f>
        <v>MÜHENDİSLİK FAKÜLTESİ</v>
      </c>
      <c r="BB10" s="192" t="str">
        <f>IF(Birimler!C10="","",Birimler!C10)</f>
        <v>MÜH. FAK.</v>
      </c>
      <c r="BC10" s="192" t="str">
        <f>IF(Birimler!D10="","",Birimler!D10)</f>
        <v>Prof. Dr. Hamit AKBULUT</v>
      </c>
      <c r="BD10" s="192" t="str">
        <f>IF(Birimler!E10="","",Birimler!E10)</f>
        <v>Doç. Dr. Erdem KOCADAĞİSTAN</v>
      </c>
      <c r="BE10" s="192" t="str">
        <f>IF(Birimler!F10="","",Birimler!F10)</f>
        <v>Dekan Yrd.</v>
      </c>
      <c r="BF10" s="192" t="str">
        <f>IF(Birimler!G10="","",Birimler!G10)</f>
        <v/>
      </c>
    </row>
    <row r="11" spans="1:69" ht="15" customHeight="1">
      <c r="A11" s="1103" t="s">
        <v>41</v>
      </c>
      <c r="B11" s="828" t="s">
        <v>26</v>
      </c>
      <c r="C11" s="829"/>
      <c r="D11" s="829"/>
      <c r="E11" s="829"/>
      <c r="F11" s="829"/>
      <c r="G11" s="829"/>
      <c r="H11" s="829"/>
      <c r="I11" s="829"/>
      <c r="J11" s="829"/>
      <c r="K11" s="829"/>
      <c r="L11" s="829"/>
      <c r="M11" s="823" t="str">
        <f>IF(DersYükü!E6="","",DersYükü!E6)</f>
        <v>Bölüm</v>
      </c>
      <c r="N11" s="824"/>
      <c r="O11" s="824"/>
      <c r="P11" s="824"/>
      <c r="Q11" s="824"/>
      <c r="R11" s="824"/>
      <c r="S11" s="824"/>
      <c r="T11" s="824"/>
      <c r="U11" s="824"/>
      <c r="V11" s="824"/>
      <c r="W11" s="824"/>
      <c r="X11" s="824"/>
      <c r="Y11" s="824"/>
      <c r="Z11" s="824"/>
      <c r="AA11" s="824"/>
      <c r="AB11" s="824"/>
      <c r="AC11" s="825"/>
      <c r="AD11" s="792" t="s">
        <v>28</v>
      </c>
      <c r="AE11" s="790" t="s">
        <v>27</v>
      </c>
      <c r="AF11" s="811"/>
      <c r="AG11" s="811"/>
      <c r="AH11" s="811"/>
      <c r="AI11" s="811"/>
      <c r="AJ11" s="811"/>
      <c r="AK11" s="811"/>
      <c r="AL11" s="811"/>
      <c r="AM11" s="805">
        <f>IF(DersYükü!R9="",DATEVALUE(CONCATENATE("01/",MONTH(LEFT(AM12,10)),"/ ",YEAR(LEFT(AM12,10)))),DersYükü!R9)</f>
        <v>41000</v>
      </c>
      <c r="AN11" s="805"/>
      <c r="AO11" s="805"/>
      <c r="AP11" s="805"/>
      <c r="AQ11" s="805"/>
      <c r="AR11" s="805"/>
      <c r="AS11" s="805"/>
      <c r="AT11" s="805"/>
      <c r="AU11" s="805"/>
      <c r="AV11" s="806"/>
      <c r="AW11" s="150"/>
      <c r="AX11" s="150"/>
      <c r="BA11" s="192" t="str">
        <f>IF(Birimler!B11="","",Birimler!B11)</f>
        <v/>
      </c>
      <c r="BB11" s="192" t="str">
        <f>IF(Birimler!C11="","",Birimler!C11)</f>
        <v/>
      </c>
      <c r="BC11" s="192" t="str">
        <f>IF(Birimler!D11="","",Birimler!D11)</f>
        <v/>
      </c>
      <c r="BD11" s="192" t="str">
        <f>IF(Birimler!E11="","",Birimler!E11)</f>
        <v/>
      </c>
      <c r="BE11" s="192" t="str">
        <f>IF(Birimler!F11="","",Birimler!F11)</f>
        <v/>
      </c>
      <c r="BF11" s="192" t="str">
        <f>IF(Birimler!G11="","",Birimler!G11)</f>
        <v/>
      </c>
    </row>
    <row r="12" spans="1:69" ht="15" customHeight="1">
      <c r="A12" s="1104"/>
      <c r="B12" s="830" t="s">
        <v>20</v>
      </c>
      <c r="C12" s="831"/>
      <c r="D12" s="831"/>
      <c r="E12" s="831"/>
      <c r="F12" s="831"/>
      <c r="G12" s="831"/>
      <c r="H12" s="831"/>
      <c r="I12" s="831"/>
      <c r="J12" s="831"/>
      <c r="K12" s="831"/>
      <c r="L12" s="831"/>
      <c r="M12" s="853" t="str">
        <f>IF(DersYükü!E7="","",DersYükü!E7)</f>
        <v>Öğretim Üyesi</v>
      </c>
      <c r="N12" s="854"/>
      <c r="O12" s="854"/>
      <c r="P12" s="854"/>
      <c r="Q12" s="854"/>
      <c r="R12" s="854"/>
      <c r="S12" s="854"/>
      <c r="T12" s="854"/>
      <c r="U12" s="854"/>
      <c r="V12" s="854"/>
      <c r="W12" s="854"/>
      <c r="X12" s="854"/>
      <c r="Y12" s="854"/>
      <c r="Z12" s="854"/>
      <c r="AA12" s="854"/>
      <c r="AB12" s="854"/>
      <c r="AC12" s="854"/>
      <c r="AD12" s="793"/>
      <c r="AE12" s="796" t="s">
        <v>29</v>
      </c>
      <c r="AF12" s="797"/>
      <c r="AG12" s="797"/>
      <c r="AH12" s="797"/>
      <c r="AI12" s="797"/>
      <c r="AJ12" s="797"/>
      <c r="AK12" s="797"/>
      <c r="AL12" s="798"/>
      <c r="AM12" s="807" t="str">
        <f>CONCATENATE(TEXT(DersYükü!M1,"gg.aa.yyyy"),"-",TEXT(DersYükü!S1,"gg.aa.yyyy"))</f>
        <v>02.04.2012-29.04.2012</v>
      </c>
      <c r="AN12" s="807"/>
      <c r="AO12" s="807"/>
      <c r="AP12" s="807"/>
      <c r="AQ12" s="807"/>
      <c r="AR12" s="807"/>
      <c r="AS12" s="807"/>
      <c r="AT12" s="807"/>
      <c r="AU12" s="807"/>
      <c r="AV12" s="808"/>
      <c r="AW12" s="151"/>
      <c r="AX12" s="151"/>
      <c r="BA12" s="192" t="str">
        <f>IF(Birimler!B12="","",Birimler!B12)</f>
        <v/>
      </c>
      <c r="BB12" s="192" t="str">
        <f>IF(Birimler!C12="","",Birimler!C12)</f>
        <v/>
      </c>
      <c r="BC12" s="192" t="str">
        <f>IF(Birimler!D12="","",Birimler!D12)</f>
        <v/>
      </c>
      <c r="BD12" s="192" t="str">
        <f>IF(Birimler!E12="","",Birimler!E12)</f>
        <v/>
      </c>
      <c r="BE12" s="192" t="str">
        <f>IF(Birimler!F12="","",Birimler!F12)</f>
        <v/>
      </c>
      <c r="BF12" s="192" t="str">
        <f>IF(Birimler!G12="","",Birimler!G12)</f>
        <v/>
      </c>
      <c r="BG12" s="152"/>
      <c r="BH12" s="152"/>
      <c r="BI12" s="152"/>
      <c r="BJ12" s="152"/>
      <c r="BK12" s="152"/>
      <c r="BL12" s="152"/>
      <c r="BM12" s="152"/>
      <c r="BN12" s="152"/>
      <c r="BO12" s="152"/>
      <c r="BP12" s="152"/>
      <c r="BQ12" s="152"/>
    </row>
    <row r="13" spans="1:69" ht="15" customHeight="1">
      <c r="A13" s="1104"/>
      <c r="B13" s="830" t="s">
        <v>21</v>
      </c>
      <c r="C13" s="831"/>
      <c r="D13" s="831"/>
      <c r="E13" s="831"/>
      <c r="F13" s="831"/>
      <c r="G13" s="831"/>
      <c r="H13" s="831"/>
      <c r="I13" s="831"/>
      <c r="J13" s="831"/>
      <c r="K13" s="831"/>
      <c r="L13" s="831"/>
      <c r="M13" s="832" t="str">
        <f>IF(DersYükü!E8="","",DersYükü!E8)</f>
        <v/>
      </c>
      <c r="N13" s="833"/>
      <c r="O13" s="833"/>
      <c r="P13" s="833"/>
      <c r="Q13" s="833"/>
      <c r="R13" s="833"/>
      <c r="S13" s="833"/>
      <c r="T13" s="833"/>
      <c r="U13" s="833"/>
      <c r="V13" s="833"/>
      <c r="W13" s="833"/>
      <c r="X13" s="833"/>
      <c r="Y13" s="833"/>
      <c r="Z13" s="833"/>
      <c r="AA13" s="833"/>
      <c r="AB13" s="833"/>
      <c r="AC13" s="834"/>
      <c r="AD13" s="793"/>
      <c r="AE13" s="799"/>
      <c r="AF13" s="800"/>
      <c r="AG13" s="800"/>
      <c r="AH13" s="800"/>
      <c r="AI13" s="800"/>
      <c r="AJ13" s="800"/>
      <c r="AK13" s="800"/>
      <c r="AL13" s="801"/>
      <c r="AM13" s="807"/>
      <c r="AN13" s="807"/>
      <c r="AO13" s="807"/>
      <c r="AP13" s="807"/>
      <c r="AQ13" s="807"/>
      <c r="AR13" s="807"/>
      <c r="AS13" s="807"/>
      <c r="AT13" s="807"/>
      <c r="AU13" s="807"/>
      <c r="AV13" s="808"/>
      <c r="AW13" s="151"/>
      <c r="AX13" s="151"/>
      <c r="BA13" s="192" t="str">
        <f>IF(Birimler!B13="","",Birimler!B13)</f>
        <v/>
      </c>
      <c r="BB13" s="192" t="str">
        <f>IF(Birimler!C13="","",Birimler!C13)</f>
        <v/>
      </c>
      <c r="BC13" s="192" t="str">
        <f>IF(Birimler!D13="","",Birimler!D13)</f>
        <v/>
      </c>
      <c r="BD13" s="192" t="str">
        <f>IF(Birimler!E13="","",Birimler!E13)</f>
        <v/>
      </c>
      <c r="BE13" s="192" t="str">
        <f>IF(Birimler!F13="","",Birimler!F13)</f>
        <v/>
      </c>
      <c r="BF13" s="192" t="str">
        <f>IF(Birimler!G13="","",Birimler!G13)</f>
        <v/>
      </c>
    </row>
    <row r="14" spans="1:69" ht="15" customHeight="1" thickBot="1">
      <c r="A14" s="1105"/>
      <c r="B14" s="855" t="s">
        <v>25</v>
      </c>
      <c r="C14" s="856"/>
      <c r="D14" s="856"/>
      <c r="E14" s="856"/>
      <c r="F14" s="856"/>
      <c r="G14" s="856"/>
      <c r="H14" s="856"/>
      <c r="I14" s="856"/>
      <c r="J14" s="856"/>
      <c r="K14" s="856"/>
      <c r="L14" s="856"/>
      <c r="M14" s="914">
        <f>DersYükü!R8</f>
        <v>10</v>
      </c>
      <c r="N14" s="915"/>
      <c r="O14" s="915"/>
      <c r="P14" s="915"/>
      <c r="Q14" s="915"/>
      <c r="R14" s="915"/>
      <c r="S14" s="915"/>
      <c r="T14" s="915"/>
      <c r="U14" s="915"/>
      <c r="V14" s="915"/>
      <c r="W14" s="915"/>
      <c r="X14" s="915"/>
      <c r="Y14" s="915"/>
      <c r="Z14" s="915"/>
      <c r="AA14" s="915"/>
      <c r="AB14" s="915"/>
      <c r="AC14" s="916"/>
      <c r="AD14" s="794"/>
      <c r="AE14" s="802"/>
      <c r="AF14" s="803"/>
      <c r="AG14" s="803"/>
      <c r="AH14" s="803"/>
      <c r="AI14" s="803"/>
      <c r="AJ14" s="803"/>
      <c r="AK14" s="803"/>
      <c r="AL14" s="804"/>
      <c r="AM14" s="809"/>
      <c r="AN14" s="809"/>
      <c r="AO14" s="809"/>
      <c r="AP14" s="809"/>
      <c r="AQ14" s="809"/>
      <c r="AR14" s="809"/>
      <c r="AS14" s="809"/>
      <c r="AT14" s="809"/>
      <c r="AU14" s="809"/>
      <c r="AV14" s="810"/>
      <c r="AW14" s="151"/>
      <c r="AX14" s="151"/>
      <c r="AZ14" s="14"/>
      <c r="BA14" s="192" t="str">
        <f>IF(Birimler!B14="","",Birimler!B14)</f>
        <v/>
      </c>
      <c r="BB14" s="192" t="str">
        <f>IF(Birimler!C14="","",Birimler!C14)</f>
        <v/>
      </c>
      <c r="BC14" s="192" t="str">
        <f>IF(Birimler!D14="","",Birimler!D14)</f>
        <v/>
      </c>
      <c r="BD14" s="192" t="str">
        <f>IF(Birimler!E14="","",Birimler!E14)</f>
        <v/>
      </c>
      <c r="BE14" s="192" t="str">
        <f>IF(Birimler!F14="","",Birimler!F14)</f>
        <v/>
      </c>
      <c r="BF14" s="192" t="str">
        <f>IF(Birimler!G14="","",Birimler!G14)</f>
        <v/>
      </c>
    </row>
    <row r="15" spans="1:69" ht="15" customHeight="1" thickBot="1">
      <c r="A15" s="154"/>
      <c r="B15" s="154"/>
      <c r="C15" s="154"/>
      <c r="D15" s="154"/>
      <c r="E15" s="154"/>
      <c r="F15" s="154"/>
      <c r="G15" s="154"/>
      <c r="H15" s="154"/>
      <c r="I15" s="63"/>
      <c r="J15" s="63"/>
      <c r="K15" s="63"/>
      <c r="L15" s="63"/>
      <c r="M15" s="63"/>
      <c r="N15" s="63"/>
      <c r="O15" s="63"/>
      <c r="P15" s="63"/>
      <c r="Q15" s="63"/>
      <c r="R15" s="63"/>
      <c r="S15" s="63"/>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BA15" s="192" t="str">
        <f>IF(Birimler!B15="","",Birimler!B15)</f>
        <v/>
      </c>
      <c r="BB15" s="192" t="str">
        <f>IF(Birimler!C15="","",Birimler!C15)</f>
        <v/>
      </c>
      <c r="BC15" s="192" t="str">
        <f>IF(Birimler!D15="","",Birimler!D15)</f>
        <v/>
      </c>
      <c r="BD15" s="192" t="str">
        <f>IF(Birimler!E15="","",Birimler!E15)</f>
        <v/>
      </c>
      <c r="BE15" s="192" t="str">
        <f>IF(Birimler!F15="","",Birimler!F15)</f>
        <v/>
      </c>
      <c r="BF15" s="192" t="str">
        <f>IF(Birimler!G15="","",Birimler!G15)</f>
        <v/>
      </c>
    </row>
    <row r="16" spans="1:69" ht="15" customHeight="1" thickBot="1">
      <c r="A16" s="144"/>
      <c r="B16" s="144"/>
      <c r="C16" s="144"/>
      <c r="D16" s="144"/>
      <c r="E16" s="144"/>
      <c r="F16" s="144"/>
      <c r="G16" s="144"/>
      <c r="H16" s="144"/>
      <c r="I16" s="144"/>
      <c r="J16" s="145" t="s">
        <v>34</v>
      </c>
      <c r="K16" s="146"/>
      <c r="L16" s="147"/>
      <c r="M16" s="147"/>
      <c r="N16" s="147"/>
      <c r="O16" s="147"/>
      <c r="P16" s="147"/>
      <c r="Q16" s="147"/>
      <c r="R16" s="146"/>
      <c r="S16" s="148" t="s">
        <v>34</v>
      </c>
      <c r="T16" s="836" t="s">
        <v>30</v>
      </c>
      <c r="U16" s="836"/>
      <c r="V16" s="836"/>
      <c r="W16" s="836"/>
      <c r="X16" s="836"/>
      <c r="Y16" s="836"/>
      <c r="Z16" s="836"/>
      <c r="AA16" s="836"/>
      <c r="AB16" s="148" t="s">
        <v>34</v>
      </c>
      <c r="AC16" s="147"/>
      <c r="AD16" s="147"/>
      <c r="AE16" s="62"/>
      <c r="AF16" s="62"/>
      <c r="AG16" s="62"/>
      <c r="AH16" s="62"/>
      <c r="AI16" s="62"/>
      <c r="AJ16" s="62"/>
      <c r="AK16" s="145" t="s">
        <v>34</v>
      </c>
      <c r="AL16" s="62"/>
      <c r="AM16" s="62"/>
      <c r="AN16" s="62"/>
      <c r="AO16" s="62"/>
      <c r="AP16" s="62"/>
      <c r="AQ16" s="62"/>
      <c r="AR16" s="62"/>
      <c r="AS16" s="62"/>
      <c r="AT16" s="145" t="s">
        <v>34</v>
      </c>
      <c r="AU16" s="62"/>
      <c r="AV16" s="62"/>
      <c r="BA16" s="192" t="str">
        <f>IF(Birimler!B16="","",Birimler!B16)</f>
        <v/>
      </c>
      <c r="BB16" s="192" t="str">
        <f>IF(Birimler!C16="","",Birimler!C16)</f>
        <v/>
      </c>
      <c r="BC16" s="192" t="str">
        <f>IF(Birimler!D16="","",Birimler!D16)</f>
        <v/>
      </c>
      <c r="BD16" s="192" t="str">
        <f>IF(Birimler!E16="","",Birimler!E16)</f>
        <v/>
      </c>
      <c r="BE16" s="192" t="str">
        <f>IF(Birimler!F16="","",Birimler!F16)</f>
        <v/>
      </c>
      <c r="BF16" s="192" t="str">
        <f>IF(Birimler!G16="","",Birimler!G16)</f>
        <v/>
      </c>
    </row>
    <row r="17" spans="1:79" ht="15" customHeight="1" thickBot="1">
      <c r="A17" s="155"/>
      <c r="B17" s="821" t="s">
        <v>5</v>
      </c>
      <c r="C17" s="790"/>
      <c r="D17" s="790"/>
      <c r="E17" s="790"/>
      <c r="F17" s="790"/>
      <c r="G17" s="790"/>
      <c r="H17" s="822"/>
      <c r="I17" s="822"/>
      <c r="J17" s="156">
        <f>IF((I19+I20)&gt;0,IF(I3="",DersYükü!$R$8,I3),0)</f>
        <v>10</v>
      </c>
      <c r="K17" s="821" t="s">
        <v>6</v>
      </c>
      <c r="L17" s="790"/>
      <c r="M17" s="790"/>
      <c r="N17" s="790"/>
      <c r="O17" s="790"/>
      <c r="P17" s="790"/>
      <c r="Q17" s="822"/>
      <c r="R17" s="822"/>
      <c r="S17" s="156">
        <f>IF((R19+R20)&gt;0,IF(R3="",DersYükü!$R$8,R3),0)</f>
        <v>10</v>
      </c>
      <c r="T17" s="821" t="s">
        <v>7</v>
      </c>
      <c r="U17" s="790"/>
      <c r="V17" s="790"/>
      <c r="W17" s="790"/>
      <c r="X17" s="790"/>
      <c r="Y17" s="790"/>
      <c r="Z17" s="822"/>
      <c r="AA17" s="822"/>
      <c r="AB17" s="156">
        <f>IF((AA19+AA20)&gt;0,IF(AA3="",DersYükü!$R$8,AA3),0)</f>
        <v>10</v>
      </c>
      <c r="AC17" s="821" t="s">
        <v>8</v>
      </c>
      <c r="AD17" s="790"/>
      <c r="AE17" s="790"/>
      <c r="AF17" s="790"/>
      <c r="AG17" s="790"/>
      <c r="AH17" s="790"/>
      <c r="AI17" s="822"/>
      <c r="AJ17" s="822"/>
      <c r="AK17" s="156">
        <f>IF((AJ19+AJ20)&gt;0,IF(AJ3="",DersYükü!$R$8,AJ3),0)</f>
        <v>10</v>
      </c>
      <c r="AL17" s="821" t="s">
        <v>9</v>
      </c>
      <c r="AM17" s="790"/>
      <c r="AN17" s="790"/>
      <c r="AO17" s="790"/>
      <c r="AP17" s="790"/>
      <c r="AQ17" s="790"/>
      <c r="AR17" s="822"/>
      <c r="AS17" s="822"/>
      <c r="AT17" s="156">
        <f>IF((AS19+AS20)&gt;0,IF(AS3="",DersYükü!$R$8,AS3),0)</f>
        <v>0</v>
      </c>
      <c r="AU17" s="1083" t="s">
        <v>45</v>
      </c>
      <c r="AV17" s="1084"/>
      <c r="AW17" s="206"/>
      <c r="AX17" s="206"/>
      <c r="AY17" s="206"/>
      <c r="AZ17" s="157"/>
      <c r="BA17" s="192" t="str">
        <f>IF(Birimler!B17="","",Birimler!B17)</f>
        <v/>
      </c>
      <c r="BB17" s="192" t="str">
        <f>IF(Birimler!C17="","",Birimler!C17)</f>
        <v/>
      </c>
      <c r="BC17" s="192" t="str">
        <f>IF(Birimler!D17="","",Birimler!D17)</f>
        <v/>
      </c>
      <c r="BD17" s="192" t="str">
        <f>IF(Birimler!E17="","",Birimler!E17)</f>
        <v/>
      </c>
      <c r="BE17" s="192" t="str">
        <f>IF(Birimler!F17="","",Birimler!F17)</f>
        <v/>
      </c>
      <c r="BF17" s="192" t="str">
        <f>IF(Birimler!G17="","",Birimler!G17)</f>
        <v/>
      </c>
    </row>
    <row r="18" spans="1:79" ht="15" customHeight="1" thickBot="1">
      <c r="A18" s="158"/>
      <c r="B18" s="159" t="s">
        <v>68</v>
      </c>
      <c r="C18" s="160" t="s">
        <v>1</v>
      </c>
      <c r="D18" s="160" t="s">
        <v>2</v>
      </c>
      <c r="E18" s="160" t="s">
        <v>69</v>
      </c>
      <c r="F18" s="160" t="s">
        <v>3</v>
      </c>
      <c r="G18" s="160" t="s">
        <v>4</v>
      </c>
      <c r="H18" s="161" t="s">
        <v>70</v>
      </c>
      <c r="I18" s="159" t="s">
        <v>0</v>
      </c>
      <c r="J18" s="162" t="s">
        <v>44</v>
      </c>
      <c r="K18" s="159" t="s">
        <v>68</v>
      </c>
      <c r="L18" s="160" t="s">
        <v>1</v>
      </c>
      <c r="M18" s="160" t="s">
        <v>2</v>
      </c>
      <c r="N18" s="160" t="s">
        <v>69</v>
      </c>
      <c r="O18" s="160" t="s">
        <v>3</v>
      </c>
      <c r="P18" s="160" t="s">
        <v>4</v>
      </c>
      <c r="Q18" s="161" t="s">
        <v>70</v>
      </c>
      <c r="R18" s="159" t="s">
        <v>0</v>
      </c>
      <c r="S18" s="162" t="s">
        <v>44</v>
      </c>
      <c r="T18" s="159" t="s">
        <v>68</v>
      </c>
      <c r="U18" s="160" t="s">
        <v>1</v>
      </c>
      <c r="V18" s="160" t="s">
        <v>2</v>
      </c>
      <c r="W18" s="160" t="s">
        <v>69</v>
      </c>
      <c r="X18" s="160" t="s">
        <v>3</v>
      </c>
      <c r="Y18" s="160" t="s">
        <v>4</v>
      </c>
      <c r="Z18" s="161" t="s">
        <v>70</v>
      </c>
      <c r="AA18" s="159" t="s">
        <v>0</v>
      </c>
      <c r="AB18" s="162" t="s">
        <v>44</v>
      </c>
      <c r="AC18" s="159" t="s">
        <v>68</v>
      </c>
      <c r="AD18" s="160" t="s">
        <v>1</v>
      </c>
      <c r="AE18" s="160" t="s">
        <v>2</v>
      </c>
      <c r="AF18" s="160" t="s">
        <v>69</v>
      </c>
      <c r="AG18" s="160" t="s">
        <v>3</v>
      </c>
      <c r="AH18" s="160" t="s">
        <v>4</v>
      </c>
      <c r="AI18" s="161" t="s">
        <v>70</v>
      </c>
      <c r="AJ18" s="159" t="s">
        <v>0</v>
      </c>
      <c r="AK18" s="162" t="s">
        <v>44</v>
      </c>
      <c r="AL18" s="159" t="s">
        <v>68</v>
      </c>
      <c r="AM18" s="160" t="s">
        <v>1</v>
      </c>
      <c r="AN18" s="160" t="s">
        <v>2</v>
      </c>
      <c r="AO18" s="160" t="s">
        <v>69</v>
      </c>
      <c r="AP18" s="160" t="s">
        <v>3</v>
      </c>
      <c r="AQ18" s="160" t="s">
        <v>4</v>
      </c>
      <c r="AR18" s="161" t="s">
        <v>70</v>
      </c>
      <c r="AS18" s="159" t="s">
        <v>0</v>
      </c>
      <c r="AT18" s="163" t="s">
        <v>44</v>
      </c>
      <c r="AU18" s="1085"/>
      <c r="AV18" s="1086"/>
      <c r="AW18" s="164"/>
      <c r="AX18" s="164"/>
      <c r="AY18" s="164"/>
      <c r="AZ18" s="14"/>
      <c r="BA18" s="192" t="str">
        <f>IF(Birimler!B18="","",Birimler!B18)</f>
        <v>BEDEN EĞT. VE SPOR Y.OKULU</v>
      </c>
      <c r="BB18" s="192" t="str">
        <f>IF(Birimler!C18="","",Birimler!C18)</f>
        <v/>
      </c>
      <c r="BC18" s="192" t="str">
        <f>IF(Birimler!D18="","",Birimler!D18)</f>
        <v/>
      </c>
      <c r="BD18" s="192" t="str">
        <f>IF(Birimler!E18="","",Birimler!E18)</f>
        <v/>
      </c>
      <c r="BE18" s="192" t="str">
        <f>IF(Birimler!F18="","",Birimler!F18)</f>
        <v/>
      </c>
      <c r="BF18" s="192" t="str">
        <f>IF(Birimler!G18="","",Birimler!G18)</f>
        <v/>
      </c>
    </row>
    <row r="19" spans="1:79" ht="15" customHeight="1">
      <c r="A19" s="165" t="s">
        <v>17</v>
      </c>
      <c r="B19" s="210">
        <f>IF(B4="",IF(DersYükü!$F$58=0,"",DersYükü!$F$58),B4)</f>
        <v>2</v>
      </c>
      <c r="C19" s="210">
        <f>IF(C4="",IF(DersYükü!$H$58=0,"",DersYükü!$H$58),C4)</f>
        <v>2</v>
      </c>
      <c r="D19" s="210">
        <f>IF(D4="",IF(DersYükü!$J$58=0,"",DersYükü!$J$58),D4)</f>
        <v>3</v>
      </c>
      <c r="E19" s="210">
        <f>IF(E4="",IF(DersYükü!$L$58=0,"",DersYükü!$L$58),E4)</f>
        <v>1</v>
      </c>
      <c r="F19" s="210" t="str">
        <f>IF(F4="",IF(DersYükü!$N$58=0,"",DersYükü!$N$58),F4)</f>
        <v/>
      </c>
      <c r="G19" s="210" t="str">
        <f>IF(G4="",IF(DersYükü!$P$58=0,"",DersYükü!$P$58),G4)</f>
        <v/>
      </c>
      <c r="H19" s="210" t="str">
        <f>IF(H4="",IF(DersYükü!$T$58=0,"",DersYükü!$T$58),H4)</f>
        <v/>
      </c>
      <c r="I19" s="211">
        <f>SUM(B19:H19)</f>
        <v>8</v>
      </c>
      <c r="J19" s="819">
        <f>IF(SUM(I19,I20)-J17&lt;0,0,IF(AND(SUM(I19,I20)-J17&lt;=20,I20&lt;=10),SUM(I19,I20)-J17,IF(AND(SUM(I19,I20)-J17&lt;=20,I20&gt;10),SUM(I19,10)-J17,IF(AND(SUM(I19,I20)-J17&gt;20,I20&lt;=10),"20",IF(AND(SUM(I19,I20)-J17&gt;20,I20&gt;10,SUM(I19,10)-J17&gt;20),"20",IF(AND(SUM(I19,I20)-J17&gt;20,I20&gt;10,SUM(I19,10)-J17&lt;=20),SUM(I19,10)-J17))))))</f>
        <v>3</v>
      </c>
      <c r="K19" s="210">
        <f>IF($AM$67&lt;2,"",IF(K4="",IF(DersYükü!$F$58=0,"",DersYükü!$F$58),K4))</f>
        <v>2</v>
      </c>
      <c r="L19" s="210">
        <f>IF($AM$67&lt;2,"",IF(L4="",IF(DersYükü!$H$58=0,"",DersYükü!$H$58),L4))</f>
        <v>2</v>
      </c>
      <c r="M19" s="210">
        <f>IF($AM$67&lt;2,"",IF(M4="",IF(DersYükü!$J$58=0,"",DersYükü!$J$58),M4))</f>
        <v>3</v>
      </c>
      <c r="N19" s="210">
        <f>IF($AM$67&lt;2,"",IF(N4="",IF(DersYükü!$L$58=0,"",DersYükü!$L$58),N4))</f>
        <v>1</v>
      </c>
      <c r="O19" s="210" t="str">
        <f>IF($AM$67&lt;2,"",IF(O4="",IF(DersYükü!$N$58=0,"",DersYükü!$N$58),O4))</f>
        <v/>
      </c>
      <c r="P19" s="210" t="str">
        <f>IF($AM$67&lt;2,"",IF(P4="",IF(DersYükü!$P$58=0,"",DersYükü!$P$58),P4))</f>
        <v/>
      </c>
      <c r="Q19" s="210" t="str">
        <f>IF($AM$67&lt;2,"",IF(Q4="",IF(DersYükü!$T$58=0,"",DersYükü!$T$58),Q4))</f>
        <v/>
      </c>
      <c r="R19" s="212">
        <f>SUM(K19:Q19)</f>
        <v>8</v>
      </c>
      <c r="S19" s="819">
        <f>IF(SUM(R19,R20)-S17&lt;0,0,IF(AND(SUM(R19,R20)-S17&lt;=20,R20&lt;=10),SUM(R19,R20)-S17,IF(AND(SUM(R19,R20)-S17&lt;=20,R20&gt;10),SUM(R19,10)-S17,IF(AND(SUM(R19,R20)-S17&gt;20,R20&lt;=10),"20",IF(AND(SUM(R19,R20)-S17&gt;20,R20&gt;10,SUM(R19,10)-S17&gt;20),"20",IF(AND(SUM(R19,R20)-S17&gt;20,R20&gt;10,SUM(R19,10)-S17&lt;=20),SUM(R19,10)-S17))))))</f>
        <v>3</v>
      </c>
      <c r="T19" s="210">
        <f>IF($AM$67&lt;3,"",IF(T4="",IF(DersYükü!$F$58=0,"",DersYükü!$F$58),T4))</f>
        <v>2</v>
      </c>
      <c r="U19" s="210">
        <f>IF($AM$67&lt;3,"",IF(U4="",IF(DersYükü!$H$58=0,"",DersYükü!$H$58),U4))</f>
        <v>2</v>
      </c>
      <c r="V19" s="210">
        <f>IF($AM$67&lt;3,"",IF(V4="",IF(DersYükü!$J$58=0,"",DersYükü!$J$58),V4))</f>
        <v>3</v>
      </c>
      <c r="W19" s="210">
        <f>IF($AM$67&lt;3,"",IF(W4="",IF(DersYükü!$L$58=0,"",DersYükü!$L$58),W4))</f>
        <v>1</v>
      </c>
      <c r="X19" s="210" t="str">
        <f>IF($AM$67&lt;3,"",IF(X4="",IF(DersYükü!$N$58=0,"",DersYükü!$N$58),X4))</f>
        <v/>
      </c>
      <c r="Y19" s="210" t="str">
        <f>IF($AM$67&lt;3,"",IF(Y4="",IF(DersYükü!$P$58=0,"",DersYükü!$P$58),Y4))</f>
        <v/>
      </c>
      <c r="Z19" s="210" t="str">
        <f>IF($AM$67&lt;3,"",IF(Z4="",IF(DersYükü!$T$58=0,"",DersYükü!$T$58),Z4))</f>
        <v/>
      </c>
      <c r="AA19" s="212">
        <f>SUM(T19:Z19)</f>
        <v>8</v>
      </c>
      <c r="AB19" s="819">
        <f>IF(SUM(AA19,AA20)-AB17&lt;0,0,IF(AND(SUM(AA19,AA20)-AB17&lt;=20,AA20&lt;=10),SUM(AA19,AA20)-AB17,IF(AND(SUM(AA19,AA20)-AB17&lt;=20,AA20&gt;10),SUM(AA19,10)-AB17,IF(AND(SUM(AA19,AA20)-AB17&gt;20,AA20&lt;=10),"20",IF(AND(SUM(AA19,AA20)-AB17&gt;20,AA20&gt;10,SUM(AA19,10)-AB17&gt;20),"20",IF(AND(SUM(AA19,AA20)-AB17&gt;20,AA20&gt;10,SUM(AA19,10)-AB17&lt;=20),SUM(AA19,10)-AB17))))))</f>
        <v>3</v>
      </c>
      <c r="AC19" s="210">
        <f>IF($AM$67&lt;4,"",IF(AC4="",IF(DersYükü!$F$58=0,"",DersYükü!$F$58),AC4))</f>
        <v>0</v>
      </c>
      <c r="AD19" s="210">
        <f>IF($AM$67&lt;4,"",IF(AD4="",IF(DersYükü!$H$58=0,"",DersYükü!$H$58),AD4))</f>
        <v>2</v>
      </c>
      <c r="AE19" s="210">
        <f>IF($AM$67&lt;4,"",IF(AE4="",IF(DersYükü!$J$58=0,"",DersYükü!$J$58),AE4))</f>
        <v>3</v>
      </c>
      <c r="AF19" s="210">
        <f>IF($AM$67&lt;4,"",IF(AF4="",IF(DersYükü!$L$58=0,"",DersYükü!$L$58),AF4))</f>
        <v>1</v>
      </c>
      <c r="AG19" s="210" t="str">
        <f>IF($AM$67&lt;4,"",IF(AG4="",IF(DersYükü!$N$58=0,"",DersYükü!$N$58),AG4))</f>
        <v/>
      </c>
      <c r="AH19" s="210" t="str">
        <f>IF($AM$67&lt;4,"",IF(AH4="",IF(DersYükü!$P$58=0,"",DersYükü!$P$58),AH4))</f>
        <v/>
      </c>
      <c r="AI19" s="210" t="str">
        <f>IF($AM$67&lt;4,"",IF(AI4="",IF(DersYükü!$T$58=0,"",DersYükü!$T$58),AI4))</f>
        <v/>
      </c>
      <c r="AJ19" s="212">
        <f>SUM(AC19:AI19)</f>
        <v>6</v>
      </c>
      <c r="AK19" s="819">
        <f>IF(SUM(AJ19,AJ20)-AK17&lt;0,0,IF(AND(SUM(AJ19,AJ20)-AK17&lt;=20,AJ20&lt;=10),SUM(AJ19,AJ20)-AK17,IF(AND(SUM(AJ19,AJ20)-AK17&lt;=20,AJ20&gt;10),SUM(AJ19,10)-AK17,IF(AND(SUM(AJ19,AJ20)-AK17&gt;20,AJ20&lt;=10),"20",IF(AND(SUM(AJ19,AJ20)-AK17&gt;20,AJ20&gt;10,SUM(AJ19,10)-AK17&gt;20),"20",IF(AND(SUM(AJ19,AJ20)-AK17&gt;20,AJ20&gt;10,SUM(AJ19,10)-AK17&lt;=20),SUM(AJ19,10)-AK17))))))</f>
        <v>0</v>
      </c>
      <c r="AL19" s="210" t="str">
        <f>IF($AM$67&lt;5,"",IF(AL4="",IF(DersYükü!$F$58=0,"",DersYükü!$F$58),AL4))</f>
        <v/>
      </c>
      <c r="AM19" s="210" t="str">
        <f>IF($AM$67&lt;5,"",IF(AM4="",IF(DersYükü!$H$58=0,"",DersYükü!$H$58),AM4))</f>
        <v/>
      </c>
      <c r="AN19" s="210" t="str">
        <f>IF($AM$67&lt;5,"",IF(AN4="",IF(DersYükü!$J$58=0,"",DersYükü!$J$58),AN4))</f>
        <v/>
      </c>
      <c r="AO19" s="210" t="str">
        <f>IF($AM$67&lt;5,"",IF(AO4="",IF(DersYükü!$L$58=0,"",DersYükü!$L$58),AO4))</f>
        <v/>
      </c>
      <c r="AP19" s="210" t="str">
        <f>IF($AM$67&lt;5,"",IF(AP4="",IF(DersYükü!$N$58=0,"",DersYükü!$N$58),AP4))</f>
        <v/>
      </c>
      <c r="AQ19" s="210" t="str">
        <f>IF($AM$67&lt;5,"",IF(AQ4="",IF(DersYükü!$P$58=0,"",DersYükü!$P$58),AQ4))</f>
        <v/>
      </c>
      <c r="AR19" s="210" t="str">
        <f>IF($AM$67&lt;5,"",IF(AR4="",IF(DersYükü!$T$58=0,"",DersYükü!$T$58),AR4))</f>
        <v/>
      </c>
      <c r="AS19" s="212">
        <f>SUM(AL19:AR19)</f>
        <v>0</v>
      </c>
      <c r="AT19" s="819">
        <f>IF(SUM(AS19,AS20)-AT17&lt;0,0,IF(AND(SUM(AS19,AS20)-AT17&lt;=20,AS20&lt;=10),SUM(AS19,AS20)-AT17,IF(AND(SUM(AS19,AS20)-AT17&lt;=20,AS20&gt;10),SUM(AS19,10)-AT17,IF(AND(SUM(AS19,AS20)-AT17&gt;20,AS20&lt;=10),"20",IF(AND(SUM(AS19,AS20)-AT17&gt;20,AS20&gt;10,SUM(AS19,10)-AT17&gt;20),"20",IF(AND(SUM(AS19,AS20)-AT17&gt;20,AS20&gt;10,SUM(AS19,10)-AT17&lt;=20),SUM(AS19,10)-AT17))))))</f>
        <v>0</v>
      </c>
      <c r="AU19" s="812">
        <f>J19+S19+AB19+AK19+AT19</f>
        <v>9</v>
      </c>
      <c r="AV19" s="813"/>
      <c r="AW19" s="164"/>
      <c r="AX19" s="164"/>
      <c r="AY19" s="164"/>
      <c r="AZ19" s="14"/>
      <c r="BA19" s="192" t="str">
        <f>IF(Birimler!B19="","",Birimler!B19)</f>
        <v>ERZURUM MESLEK Y.OKULU</v>
      </c>
      <c r="BB19" s="192" t="str">
        <f>IF(Birimler!C19="","",Birimler!C19)</f>
        <v>ERZ. MYO</v>
      </c>
      <c r="BC19" s="192" t="str">
        <f>IF(Birimler!D19="","",Birimler!D19)</f>
        <v>Yrd. Doç. Dr. Muammer ZIRZAKIRAN</v>
      </c>
      <c r="BD19" s="192" t="str">
        <f>IF(Birimler!E19="","",Birimler!E19)</f>
        <v>Prof. Dr. Y. Nuri ŞAHİN</v>
      </c>
      <c r="BE19" s="192" t="str">
        <f>IF(Birimler!F19="","",Birimler!F19)</f>
        <v>Y. Okul Müdürü</v>
      </c>
      <c r="BF19" s="192" t="str">
        <f>IF(Birimler!G19="","",Birimler!G19)</f>
        <v/>
      </c>
    </row>
    <row r="20" spans="1:79" ht="15" customHeight="1" thickBot="1">
      <c r="A20" s="129" t="s">
        <v>18</v>
      </c>
      <c r="B20" s="213">
        <f>IF(B5="",IF(DersYükü!$G$58=0,"",DersYükü!$G$58),B5)</f>
        <v>2</v>
      </c>
      <c r="C20" s="213">
        <f>IF(C5="",IF(DersYükü!$I$58=0,"",DersYükü!$I$58),C5)</f>
        <v>3</v>
      </c>
      <c r="D20" s="213" t="str">
        <f>IF(D5="",IF(DersYükü!$K$58=0,"",DersYükü!$K$58),D5)</f>
        <v/>
      </c>
      <c r="E20" s="213" t="str">
        <f>IF(E5="",IF(DersYükü!$M$58=0,"",DersYükü!$M$58),E5)</f>
        <v/>
      </c>
      <c r="F20" s="213" t="str">
        <f>IF(F5="",IF(DersYükü!$O$58=0,"",DersYükü!$O$58),F5)</f>
        <v/>
      </c>
      <c r="G20" s="213" t="str">
        <f>IF(G5="",IF(DersYükü!$Q$58=0,"",DersYükü!$Q$58),G5)</f>
        <v/>
      </c>
      <c r="H20" s="213" t="str">
        <f>IF(H5="",IF(DersYükü!$U$58=0,"",DersYükü!$U$58),H5)</f>
        <v/>
      </c>
      <c r="I20" s="214">
        <f>SUM(B20:H20)</f>
        <v>5</v>
      </c>
      <c r="J20" s="820"/>
      <c r="K20" s="213">
        <f>IF($AM$67&lt;2,"",IF(K5="",IF(DersYükü!$G$58=0,"",DersYükü!$G$58),K5))</f>
        <v>2</v>
      </c>
      <c r="L20" s="213">
        <f>IF($AM$67&lt;2,"",IF(L5="",IF(DersYükü!$I$58=0,"",DersYükü!$I$58),L5))</f>
        <v>3</v>
      </c>
      <c r="M20" s="213" t="str">
        <f>IF($AM$67&lt;2,"",IF(M5="",IF(DersYükü!$K$58=0,"",DersYükü!$K$58),M5))</f>
        <v/>
      </c>
      <c r="N20" s="213" t="str">
        <f>IF($AM$67&lt;2,"",IF(N5="",IF(DersYükü!$M$58=0,"",DersYükü!$M$58),N5))</f>
        <v/>
      </c>
      <c r="O20" s="213" t="str">
        <f>IF($AM$67&lt;2,"",IF(O5="",IF(DersYükü!$O$58=0,"",DersYükü!$O$58),O5))</f>
        <v/>
      </c>
      <c r="P20" s="213" t="str">
        <f>IF($AM$67&lt;2,"",IF(P5="",IF(DersYükü!$Q$58=0,"",DersYükü!$Q$58),P5))</f>
        <v/>
      </c>
      <c r="Q20" s="213" t="str">
        <f>IF($AM$67&lt;2,"",IF(Q5="",IF(DersYükü!$U$58=0,"",DersYükü!$U$58),Q5))</f>
        <v/>
      </c>
      <c r="R20" s="215">
        <f>SUM(K20:Q20)</f>
        <v>5</v>
      </c>
      <c r="S20" s="820"/>
      <c r="T20" s="213">
        <f>IF($AM$67&lt;3,"",IF(T5="",IF(DersYükü!$G$58=0,"",DersYükü!$G$58),T5))</f>
        <v>2</v>
      </c>
      <c r="U20" s="213">
        <f>IF($AM$67&lt;3,"",IF(U5="",IF(DersYükü!$I$58=0,"",DersYükü!$I$58),U5))</f>
        <v>3</v>
      </c>
      <c r="V20" s="213" t="str">
        <f>IF($AM$67&lt;3,"",IF(V5="",IF(DersYükü!$K$58=0,"",DersYükü!$K$58),V5))</f>
        <v/>
      </c>
      <c r="W20" s="213" t="str">
        <f>IF($AM$67&lt;3,"",IF(W5="",IF(DersYükü!$M$58=0,"",DersYükü!$M$58),W5))</f>
        <v/>
      </c>
      <c r="X20" s="213" t="str">
        <f>IF($AM$67&lt;3,"",IF(X5="",IF(DersYükü!$O$58=0,"",DersYükü!$O$58),X5))</f>
        <v/>
      </c>
      <c r="Y20" s="213" t="str">
        <f>IF($AM$67&lt;3,"",IF(Y5="",IF(DersYükü!$Q$58=0,"",DersYükü!$Q$58),Y5))</f>
        <v/>
      </c>
      <c r="Z20" s="213" t="str">
        <f>IF($AM$67&lt;3,"",IF(Z5="",IF(DersYükü!$U$58=0,"",DersYükü!$U$58),Z5))</f>
        <v/>
      </c>
      <c r="AA20" s="215">
        <f>SUM(T20:Z20)</f>
        <v>5</v>
      </c>
      <c r="AB20" s="820"/>
      <c r="AC20" s="213">
        <f>IF($AM$67&lt;4,"",IF(AC5="",IF(DersYükü!$G$58=0,"",DersYükü!$G$58),AC5))</f>
        <v>0</v>
      </c>
      <c r="AD20" s="213">
        <f>IF($AM$67&lt;4,"",IF(AD5="",IF(DersYükü!$I$58=0,"",DersYükü!$I$58),AD5))</f>
        <v>3</v>
      </c>
      <c r="AE20" s="213" t="str">
        <f>IF($AM$67&lt;4,"",IF(AE5="",IF(DersYükü!$K$58=0,"",DersYükü!$K$58),AE5))</f>
        <v/>
      </c>
      <c r="AF20" s="213" t="str">
        <f>IF($AM$67&lt;4,"",IF(AF5="",IF(DersYükü!$M$58=0,"",DersYükü!$M$58),AF5))</f>
        <v/>
      </c>
      <c r="AG20" s="213" t="str">
        <f>IF($AM$67&lt;4,"",IF(AG5="",IF(DersYükü!$O$58=0,"",DersYükü!$O$58),AG5))</f>
        <v/>
      </c>
      <c r="AH20" s="213" t="str">
        <f>IF($AM$67&lt;4,"",IF(AH5="",IF(DersYükü!$Q$58=0,"",DersYükü!$Q$58),AH5))</f>
        <v/>
      </c>
      <c r="AI20" s="213" t="str">
        <f>IF($AM$67&lt;4,"",IF(AI5="",IF(DersYükü!$U$58=0,"",DersYükü!$U$58),AI5))</f>
        <v/>
      </c>
      <c r="AJ20" s="215">
        <f>SUM(AC20:AI20)</f>
        <v>3</v>
      </c>
      <c r="AK20" s="820"/>
      <c r="AL20" s="213" t="str">
        <f>IF($AM$67&lt;5,"",IF(AL5="",IF(DersYükü!$G$58=0,"",DersYükü!$G$58),AL5))</f>
        <v/>
      </c>
      <c r="AM20" s="213" t="str">
        <f>IF($AM$67&lt;5,"",IF(AM5="",IF(DersYükü!$I$58=0,"",DersYükü!$I$58),AM5))</f>
        <v/>
      </c>
      <c r="AN20" s="213" t="str">
        <f>IF($AM$67&lt;5,"",IF(AN5="",IF(DersYükü!$K$58=0,"",DersYükü!$K$58),AN5))</f>
        <v/>
      </c>
      <c r="AO20" s="213" t="str">
        <f>IF($AM$67&lt;5,"",IF(AO5="",IF(DersYükü!$M$58=0,"",DersYükü!$M$58),AO5))</f>
        <v/>
      </c>
      <c r="AP20" s="213" t="str">
        <f>IF($AM$67&lt;5,"",IF(AP5="",IF(DersYükü!$O$58=0,"",DersYükü!$O$58),AP5))</f>
        <v/>
      </c>
      <c r="AQ20" s="213" t="str">
        <f>IF($AM$67&lt;5,"",IF(AQ5="",IF(DersYükü!$Q$58=0,"",DersYükü!$Q$58),AQ5))</f>
        <v/>
      </c>
      <c r="AR20" s="213" t="str">
        <f>IF($AM$67&lt;5,"",IF(AR5="",IF(DersYükü!$U$58=0,"",DersYükü!$U$58),AR5))</f>
        <v/>
      </c>
      <c r="AS20" s="215">
        <f>SUM(AL20:AR20)</f>
        <v>0</v>
      </c>
      <c r="AT20" s="820"/>
      <c r="AU20" s="814"/>
      <c r="AV20" s="815"/>
      <c r="AW20" s="164"/>
      <c r="AX20" s="164"/>
      <c r="AY20" s="164"/>
      <c r="AZ20" s="14"/>
      <c r="BA20" s="192" t="str">
        <f>IF(Birimler!B20="","",Birimler!B20)</f>
        <v>İSPİR HAMZA POLAT M. Y.OKULU</v>
      </c>
      <c r="BB20" s="192" t="str">
        <f>IF(Birimler!C20="","",Birimler!C20)</f>
        <v/>
      </c>
      <c r="BC20" s="192" t="str">
        <f>IF(Birimler!D20="","",Birimler!D20)</f>
        <v/>
      </c>
      <c r="BD20" s="192" t="str">
        <f>IF(Birimler!E20="","",Birimler!E20)</f>
        <v/>
      </c>
      <c r="BE20" s="192" t="str">
        <f>IF(Birimler!F20="","",Birimler!F20)</f>
        <v/>
      </c>
      <c r="BF20" s="192" t="str">
        <f>IF(Birimler!G20="","",Birimler!G20)</f>
        <v/>
      </c>
    </row>
    <row r="21" spans="1:79" s="169" customFormat="1" ht="15" customHeight="1" thickBot="1">
      <c r="A21" s="166"/>
      <c r="B21" s="166"/>
      <c r="C21" s="166"/>
      <c r="D21" s="166"/>
      <c r="E21" s="166"/>
      <c r="F21" s="166"/>
      <c r="G21" s="166"/>
      <c r="H21" s="166"/>
      <c r="I21" s="166"/>
      <c r="J21" s="166"/>
      <c r="K21" s="166"/>
      <c r="L21" s="166"/>
      <c r="M21" s="166"/>
      <c r="N21" s="166"/>
      <c r="O21" s="166"/>
      <c r="P21" s="166"/>
      <c r="Q21" s="167"/>
      <c r="R21" s="167"/>
      <c r="S21" s="167"/>
      <c r="T21" s="166"/>
      <c r="U21" s="166"/>
      <c r="V21" s="166"/>
      <c r="W21" s="166"/>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6"/>
      <c r="AV21" s="166"/>
      <c r="AW21" s="149"/>
      <c r="AX21" s="149"/>
      <c r="AY21" s="149"/>
      <c r="BA21" s="192" t="str">
        <f>IF(Birimler!B21="","",Birimler!B21)</f>
        <v>SAĞLIK HİZMETLERİ M. Y. OKULU</v>
      </c>
      <c r="BB21" s="192" t="str">
        <f>IF(Birimler!C21="","",Birimler!C21)</f>
        <v/>
      </c>
      <c r="BC21" s="192" t="str">
        <f>IF(Birimler!D21="","",Birimler!D21)</f>
        <v/>
      </c>
      <c r="BD21" s="192" t="str">
        <f>IF(Birimler!E21="","",Birimler!E21)</f>
        <v/>
      </c>
      <c r="BE21" s="192" t="str">
        <f>IF(Birimler!F21="","",Birimler!F21)</f>
        <v/>
      </c>
      <c r="BF21" s="192" t="str">
        <f>IF(Birimler!G21="","",Birimler!G21)</f>
        <v/>
      </c>
    </row>
    <row r="22" spans="1:79" ht="15" customHeight="1" thickTop="1" thickBot="1">
      <c r="A22" s="104"/>
      <c r="B22" s="104"/>
      <c r="C22" s="104"/>
      <c r="D22" s="104"/>
      <c r="E22" s="104"/>
      <c r="F22" s="104"/>
      <c r="G22" s="104"/>
      <c r="H22" s="104"/>
      <c r="I22" s="104"/>
      <c r="J22" s="104"/>
      <c r="K22" s="104"/>
      <c r="L22" s="826" t="s">
        <v>14</v>
      </c>
      <c r="M22" s="827"/>
      <c r="N22" s="827"/>
      <c r="O22" s="827"/>
      <c r="P22" s="884" t="s">
        <v>52</v>
      </c>
      <c r="Q22" s="789" t="s">
        <v>10</v>
      </c>
      <c r="R22" s="790"/>
      <c r="S22" s="791"/>
      <c r="T22" s="882" t="s">
        <v>57</v>
      </c>
      <c r="U22" s="882"/>
      <c r="V22" s="882"/>
      <c r="W22" s="883"/>
      <c r="X22" s="818" t="s">
        <v>5</v>
      </c>
      <c r="Y22" s="816"/>
      <c r="Z22" s="816"/>
      <c r="AA22" s="816"/>
      <c r="AB22" s="817"/>
      <c r="AC22" s="818" t="s">
        <v>6</v>
      </c>
      <c r="AD22" s="816"/>
      <c r="AE22" s="816"/>
      <c r="AF22" s="817"/>
      <c r="AG22" s="818" t="s">
        <v>7</v>
      </c>
      <c r="AH22" s="816"/>
      <c r="AI22" s="816"/>
      <c r="AJ22" s="816"/>
      <c r="AK22" s="817"/>
      <c r="AL22" s="818" t="s">
        <v>8</v>
      </c>
      <c r="AM22" s="816"/>
      <c r="AN22" s="816"/>
      <c r="AO22" s="817"/>
      <c r="AP22" s="816" t="s">
        <v>9</v>
      </c>
      <c r="AQ22" s="816"/>
      <c r="AR22" s="816"/>
      <c r="AS22" s="816"/>
      <c r="AT22" s="817"/>
      <c r="AU22" s="104"/>
      <c r="AV22" s="104"/>
      <c r="AW22" s="206"/>
      <c r="AX22" s="206"/>
      <c r="AY22" s="206"/>
      <c r="BA22" s="192" t="str">
        <f>IF(Birimler!B22="","",Birimler!B22)</f>
        <v>OLTU MESLEK Y.OKULU</v>
      </c>
      <c r="BB22" s="192" t="str">
        <f>IF(Birimler!C22="","",Birimler!C22)</f>
        <v/>
      </c>
      <c r="BC22" s="192" t="str">
        <f>IF(Birimler!D22="","",Birimler!D22)</f>
        <v/>
      </c>
      <c r="BD22" s="192" t="str">
        <f>IF(Birimler!E22="","",Birimler!E22)</f>
        <v/>
      </c>
      <c r="BE22" s="192" t="str">
        <f>IF(Birimler!F22="","",Birimler!F22)</f>
        <v/>
      </c>
      <c r="BF22" s="192" t="str">
        <f>IF(Birimler!G22="","",Birimler!G22)</f>
        <v/>
      </c>
      <c r="BW22" s="60">
        <v>1</v>
      </c>
      <c r="BX22" s="60">
        <v>2</v>
      </c>
      <c r="BY22" s="60">
        <v>3</v>
      </c>
      <c r="BZ22" s="60">
        <v>4</v>
      </c>
      <c r="CA22" s="60">
        <v>5</v>
      </c>
    </row>
    <row r="23" spans="1:79" ht="15" customHeight="1" thickBot="1">
      <c r="A23" s="105" t="s">
        <v>16</v>
      </c>
      <c r="B23" s="865" t="s">
        <v>13</v>
      </c>
      <c r="C23" s="842"/>
      <c r="D23" s="842"/>
      <c r="E23" s="842"/>
      <c r="F23" s="842"/>
      <c r="G23" s="842"/>
      <c r="H23" s="842"/>
      <c r="I23" s="842"/>
      <c r="J23" s="842"/>
      <c r="K23" s="866"/>
      <c r="L23" s="876" t="s">
        <v>15</v>
      </c>
      <c r="M23" s="877"/>
      <c r="N23" s="877"/>
      <c r="O23" s="877"/>
      <c r="P23" s="885"/>
      <c r="Q23" s="844" t="s">
        <v>11</v>
      </c>
      <c r="R23" s="845"/>
      <c r="S23" s="106" t="s">
        <v>12</v>
      </c>
      <c r="T23" s="906" t="s">
        <v>58</v>
      </c>
      <c r="U23" s="1101"/>
      <c r="V23" s="837" t="s">
        <v>59</v>
      </c>
      <c r="W23" s="838"/>
      <c r="X23" s="841" t="s">
        <v>11</v>
      </c>
      <c r="Y23" s="842"/>
      <c r="Z23" s="843"/>
      <c r="AA23" s="842" t="s">
        <v>12</v>
      </c>
      <c r="AB23" s="1040"/>
      <c r="AC23" s="841" t="s">
        <v>11</v>
      </c>
      <c r="AD23" s="843"/>
      <c r="AE23" s="865" t="s">
        <v>12</v>
      </c>
      <c r="AF23" s="1040"/>
      <c r="AG23" s="841" t="s">
        <v>11</v>
      </c>
      <c r="AH23" s="842"/>
      <c r="AI23" s="843"/>
      <c r="AJ23" s="865" t="s">
        <v>12</v>
      </c>
      <c r="AK23" s="1040"/>
      <c r="AL23" s="841" t="s">
        <v>11</v>
      </c>
      <c r="AM23" s="843"/>
      <c r="AN23" s="865" t="s">
        <v>12</v>
      </c>
      <c r="AO23" s="1040"/>
      <c r="AP23" s="841" t="s">
        <v>11</v>
      </c>
      <c r="AQ23" s="842"/>
      <c r="AR23" s="843"/>
      <c r="AS23" s="865" t="s">
        <v>12</v>
      </c>
      <c r="AT23" s="1040"/>
      <c r="AU23" s="104"/>
      <c r="AV23" s="104"/>
      <c r="AW23" s="206"/>
      <c r="AX23" s="206"/>
      <c r="AY23" s="206"/>
      <c r="BA23" s="192" t="str">
        <f>IF(Birimler!B23="","",Birimler!B23)</f>
        <v/>
      </c>
      <c r="BB23" s="192" t="str">
        <f>IF(Birimler!C23="","",Birimler!C23)</f>
        <v/>
      </c>
      <c r="BC23" s="192" t="str">
        <f>IF(Birimler!D23="","",Birimler!D23)</f>
        <v/>
      </c>
      <c r="BD23" s="192" t="str">
        <f>IF(Birimler!E23="","",Birimler!E23)</f>
        <v/>
      </c>
      <c r="BE23" s="192" t="str">
        <f>IF(Birimler!F23="","",Birimler!F23)</f>
        <v/>
      </c>
      <c r="BF23" s="192" t="str">
        <f>IF(Birimler!G23="","",Birimler!G23)</f>
        <v/>
      </c>
      <c r="BW23" s="60">
        <f>SUM(BW24:BW38)</f>
        <v>0</v>
      </c>
      <c r="BX23" s="60">
        <f t="shared" ref="BX23:CA23" si="0">SUM(BX24:BX38)</f>
        <v>0</v>
      </c>
      <c r="BY23" s="60">
        <f t="shared" si="0"/>
        <v>0</v>
      </c>
      <c r="BZ23" s="60">
        <f t="shared" si="0"/>
        <v>0</v>
      </c>
      <c r="CA23" s="60">
        <f t="shared" si="0"/>
        <v>0</v>
      </c>
    </row>
    <row r="24" spans="1:79" ht="15" customHeight="1">
      <c r="A24" s="107">
        <v>1</v>
      </c>
      <c r="B24" s="878" t="str">
        <f>IF(DersYükü!C14="","",DersYükü!C14)</f>
        <v>UZMANLIK ALAN DERSİ</v>
      </c>
      <c r="C24" s="878"/>
      <c r="D24" s="878"/>
      <c r="E24" s="878"/>
      <c r="F24" s="878"/>
      <c r="G24" s="878"/>
      <c r="H24" s="878"/>
      <c r="I24" s="878"/>
      <c r="J24" s="878"/>
      <c r="K24" s="879"/>
      <c r="L24" s="857" t="str">
        <f>IF(VLOOKUP(DersYükü!M14,Birimler!$B$2:$C$28,2,FALSE)="","",VLOOKUP(DersYükü!M14,Birimler!$B$2:$C$28,2,FALSE))</f>
        <v>SOS. BİL.ENS.</v>
      </c>
      <c r="M24" s="858"/>
      <c r="N24" s="858"/>
      <c r="O24" s="859"/>
      <c r="P24" s="108">
        <f t="shared" ref="P24:P38" si="1">IF(L24="","",VLOOKUP(L24,$BB$41:$BC$45,2,FALSE))</f>
        <v>2</v>
      </c>
      <c r="Q24" s="846">
        <f>IF(DersYükü!T14=0,"",DersYükü!T14)</f>
        <v>5</v>
      </c>
      <c r="R24" s="847"/>
      <c r="S24" s="109" t="str">
        <f>IF(DersYükü!V14=0,"",DersYükü!V14)</f>
        <v/>
      </c>
      <c r="T24" s="863" t="str">
        <f>IF(OR('Sınav Ücret'!AD14&lt;1,'Sınav Ücret'!AD14&gt;5),"",'Sınav Ücret'!AD14)</f>
        <v/>
      </c>
      <c r="U24" s="864"/>
      <c r="V24" s="871" t="str">
        <f>IF(T24="","",'Sınav Ücret'!P14)</f>
        <v/>
      </c>
      <c r="W24" s="872"/>
      <c r="X24" s="860">
        <v>5</v>
      </c>
      <c r="Y24" s="861"/>
      <c r="Z24" s="862"/>
      <c r="AA24" s="839"/>
      <c r="AB24" s="840"/>
      <c r="AC24" s="860">
        <v>5</v>
      </c>
      <c r="AD24" s="862"/>
      <c r="AE24" s="839"/>
      <c r="AF24" s="840"/>
      <c r="AG24" s="860">
        <v>5</v>
      </c>
      <c r="AH24" s="861"/>
      <c r="AI24" s="862"/>
      <c r="AJ24" s="839"/>
      <c r="AK24" s="840"/>
      <c r="AL24" s="860">
        <v>3</v>
      </c>
      <c r="AM24" s="862"/>
      <c r="AN24" s="839"/>
      <c r="AO24" s="840"/>
      <c r="AP24" s="860"/>
      <c r="AQ24" s="861"/>
      <c r="AR24" s="862"/>
      <c r="AS24" s="839"/>
      <c r="AT24" s="840"/>
      <c r="AU24" s="110"/>
      <c r="AV24" s="104"/>
      <c r="AW24" s="206"/>
      <c r="AX24" s="206"/>
      <c r="AY24" s="206"/>
      <c r="BA24" s="192" t="str">
        <f>IF(Birimler!B24="","",Birimler!B24)</f>
        <v/>
      </c>
      <c r="BB24" s="192" t="str">
        <f>IF(Birimler!C24="","",Birimler!C24)</f>
        <v/>
      </c>
      <c r="BC24" s="192" t="str">
        <f>IF(Birimler!D24="","",Birimler!D24)</f>
        <v/>
      </c>
      <c r="BD24" s="192" t="str">
        <f>IF(Birimler!E24="","",Birimler!E24)</f>
        <v/>
      </c>
      <c r="BE24" s="192" t="str">
        <f>IF(Birimler!F24="","",Birimler!F24)</f>
        <v/>
      </c>
      <c r="BF24" s="192" t="str">
        <f>IF(Birimler!G24="","",Birimler!G24)</f>
        <v/>
      </c>
      <c r="BW24" s="60">
        <f>IF($T24=BW$22,$V24,0)</f>
        <v>0</v>
      </c>
      <c r="BX24" s="60">
        <f t="shared" ref="BX24:CA38" si="2">IF($T24=BX$22,$V24,0)</f>
        <v>0</v>
      </c>
      <c r="BY24" s="60">
        <f t="shared" si="2"/>
        <v>0</v>
      </c>
      <c r="BZ24" s="60">
        <f t="shared" si="2"/>
        <v>0</v>
      </c>
      <c r="CA24" s="60">
        <f t="shared" si="2"/>
        <v>0</v>
      </c>
    </row>
    <row r="25" spans="1:79" ht="15" customHeight="1">
      <c r="A25" s="111">
        <v>2</v>
      </c>
      <c r="B25" s="880" t="str">
        <f>IF(DersYükü!C15="","",DersYükü!C15)</f>
        <v>DANIŞMANLIK</v>
      </c>
      <c r="C25" s="880"/>
      <c r="D25" s="880"/>
      <c r="E25" s="880"/>
      <c r="F25" s="880"/>
      <c r="G25" s="880"/>
      <c r="H25" s="880"/>
      <c r="I25" s="880"/>
      <c r="J25" s="880"/>
      <c r="K25" s="881"/>
      <c r="L25" s="857" t="str">
        <f>IF(VLOOKUP(DersYükü!M15,Birimler!$B$2:$C$28,2,FALSE)="","",VLOOKUP(DersYükü!M15,Birimler!$B$2:$C$28,2,FALSE))</f>
        <v>SOS. BİL.ENS.</v>
      </c>
      <c r="M25" s="858"/>
      <c r="N25" s="858"/>
      <c r="O25" s="859"/>
      <c r="P25" s="112">
        <f t="shared" si="1"/>
        <v>2</v>
      </c>
      <c r="Q25" s="848" t="str">
        <f>IF(DersYükü!T15=0,"",DersYükü!T15)</f>
        <v/>
      </c>
      <c r="R25" s="849"/>
      <c r="S25" s="113">
        <f>IF(DersYükü!V15=0,"",DersYükü!V15)</f>
        <v>5</v>
      </c>
      <c r="T25" s="867" t="str">
        <f>IF(OR('Sınav Ücret'!AD15&lt;1,'Sınav Ücret'!AD15&gt;5),"",'Sınav Ücret'!AD15)</f>
        <v/>
      </c>
      <c r="U25" s="868"/>
      <c r="V25" s="869" t="str">
        <f>IF(T25="","",'Sınav Ücret'!P15)</f>
        <v/>
      </c>
      <c r="W25" s="870"/>
      <c r="X25" s="873"/>
      <c r="Y25" s="874"/>
      <c r="Z25" s="875"/>
      <c r="AA25" s="1061">
        <v>5</v>
      </c>
      <c r="AB25" s="1062"/>
      <c r="AC25" s="873"/>
      <c r="AD25" s="875"/>
      <c r="AE25" s="1061">
        <v>5</v>
      </c>
      <c r="AF25" s="1062"/>
      <c r="AG25" s="873"/>
      <c r="AH25" s="874"/>
      <c r="AI25" s="875"/>
      <c r="AJ25" s="1061">
        <v>5</v>
      </c>
      <c r="AK25" s="1062"/>
      <c r="AL25" s="873"/>
      <c r="AM25" s="875"/>
      <c r="AN25" s="1061">
        <v>3</v>
      </c>
      <c r="AO25" s="1062"/>
      <c r="AP25" s="873"/>
      <c r="AQ25" s="874"/>
      <c r="AR25" s="875"/>
      <c r="AS25" s="1061"/>
      <c r="AT25" s="1062"/>
      <c r="AU25" s="110"/>
      <c r="AV25" s="104"/>
      <c r="AW25" s="206"/>
      <c r="AX25" s="206"/>
      <c r="AY25" s="206"/>
      <c r="BA25" s="192" t="str">
        <f>IF(Birimler!B25="","",Birimler!B25)</f>
        <v/>
      </c>
      <c r="BB25" s="192" t="str">
        <f>IF(Birimler!C25="","",Birimler!C25)</f>
        <v/>
      </c>
      <c r="BC25" s="192" t="str">
        <f>IF(Birimler!D25="","",Birimler!D25)</f>
        <v/>
      </c>
      <c r="BD25" s="192" t="str">
        <f>IF(Birimler!E25="","",Birimler!E25)</f>
        <v/>
      </c>
      <c r="BE25" s="192" t="str">
        <f>IF(Birimler!F25="","",Birimler!F25)</f>
        <v/>
      </c>
      <c r="BF25" s="192" t="str">
        <f>IF(Birimler!G25="","",Birimler!G25)</f>
        <v/>
      </c>
      <c r="BW25" s="60">
        <f t="shared" ref="BW25:BW38" si="3">IF($T25=BW$22,$V25,0)</f>
        <v>0</v>
      </c>
      <c r="BX25" s="60">
        <f t="shared" si="2"/>
        <v>0</v>
      </c>
      <c r="BY25" s="60">
        <f t="shared" si="2"/>
        <v>0</v>
      </c>
      <c r="BZ25" s="60">
        <f t="shared" si="2"/>
        <v>0</v>
      </c>
      <c r="CA25" s="60">
        <f t="shared" si="2"/>
        <v>0</v>
      </c>
    </row>
    <row r="26" spans="1:79" ht="15" customHeight="1">
      <c r="A26" s="111">
        <v>3</v>
      </c>
      <c r="B26" s="880" t="str">
        <f>IF(DersYükü!C16="","",DersYükü!C16)</f>
        <v>Temel Bilgi Teknolojileri -I</v>
      </c>
      <c r="C26" s="880"/>
      <c r="D26" s="880"/>
      <c r="E26" s="880"/>
      <c r="F26" s="880"/>
      <c r="G26" s="880"/>
      <c r="H26" s="880"/>
      <c r="I26" s="880"/>
      <c r="J26" s="880"/>
      <c r="K26" s="881"/>
      <c r="L26" s="857" t="str">
        <f>IF(VLOOKUP(DersYükü!M16,Birimler!$B$2:$C$28,2,FALSE)="","",VLOOKUP(DersYükü!M16,Birimler!$B$2:$C$28,2,FALSE))</f>
        <v>İ.İ.B.F.</v>
      </c>
      <c r="M26" s="858"/>
      <c r="N26" s="858"/>
      <c r="O26" s="859"/>
      <c r="P26" s="112">
        <f t="shared" si="1"/>
        <v>1</v>
      </c>
      <c r="Q26" s="848">
        <f>IF(DersYükü!T16=0,"",DersYükü!T16)</f>
        <v>3</v>
      </c>
      <c r="R26" s="849"/>
      <c r="S26" s="113" t="str">
        <f>IF(DersYükü!V16=0,"",DersYükü!V16)</f>
        <v/>
      </c>
      <c r="T26" s="867" t="str">
        <f>IF(OR('Sınav Ücret'!AD16&lt;1,'Sınav Ücret'!AD16&gt;5),"",'Sınav Ücret'!AD16)</f>
        <v/>
      </c>
      <c r="U26" s="868"/>
      <c r="V26" s="869" t="str">
        <f>IF(T26="","",'Sınav Ücret'!P16)</f>
        <v/>
      </c>
      <c r="W26" s="870"/>
      <c r="X26" s="873">
        <v>3</v>
      </c>
      <c r="Y26" s="874"/>
      <c r="Z26" s="875"/>
      <c r="AA26" s="1061"/>
      <c r="AB26" s="1062"/>
      <c r="AC26" s="873">
        <v>3</v>
      </c>
      <c r="AD26" s="875"/>
      <c r="AE26" s="1061"/>
      <c r="AF26" s="1062"/>
      <c r="AG26" s="873">
        <v>3</v>
      </c>
      <c r="AH26" s="874"/>
      <c r="AI26" s="875"/>
      <c r="AJ26" s="1061"/>
      <c r="AK26" s="1062"/>
      <c r="AL26" s="873">
        <v>3</v>
      </c>
      <c r="AM26" s="875"/>
      <c r="AN26" s="1061"/>
      <c r="AO26" s="1062"/>
      <c r="AP26" s="873"/>
      <c r="AQ26" s="874"/>
      <c r="AR26" s="875"/>
      <c r="AS26" s="1061"/>
      <c r="AT26" s="1062"/>
      <c r="AU26" s="110"/>
      <c r="AV26" s="104"/>
      <c r="AW26" s="206"/>
      <c r="AX26" s="206"/>
      <c r="AY26" s="206"/>
      <c r="BA26" s="192" t="str">
        <f>IF(Birimler!B26="","",Birimler!B26)</f>
        <v/>
      </c>
      <c r="BB26" s="192" t="str">
        <f>IF(Birimler!C26="","",Birimler!C26)</f>
        <v/>
      </c>
      <c r="BC26" s="192" t="str">
        <f>IF(Birimler!D26="","",Birimler!D26)</f>
        <v/>
      </c>
      <c r="BD26" s="192" t="str">
        <f>IF(Birimler!E26="","",Birimler!E26)</f>
        <v/>
      </c>
      <c r="BE26" s="192" t="str">
        <f>IF(Birimler!F26="","",Birimler!F26)</f>
        <v/>
      </c>
      <c r="BF26" s="192" t="str">
        <f>IF(Birimler!G26="","",Birimler!G26)</f>
        <v/>
      </c>
      <c r="BW26" s="60">
        <f t="shared" si="3"/>
        <v>0</v>
      </c>
      <c r="BX26" s="60">
        <f t="shared" si="2"/>
        <v>0</v>
      </c>
      <c r="BY26" s="60">
        <f t="shared" si="2"/>
        <v>0</v>
      </c>
      <c r="BZ26" s="60">
        <f t="shared" si="2"/>
        <v>0</v>
      </c>
      <c r="CA26" s="60">
        <f t="shared" si="2"/>
        <v>0</v>
      </c>
    </row>
    <row r="27" spans="1:79" ht="15" customHeight="1">
      <c r="A27" s="111">
        <v>4</v>
      </c>
      <c r="B27" s="880" t="str">
        <f>IF(DersYükü!C17="","",DersYükü!C17)</f>
        <v/>
      </c>
      <c r="C27" s="880"/>
      <c r="D27" s="880"/>
      <c r="E27" s="880"/>
      <c r="F27" s="880"/>
      <c r="G27" s="880"/>
      <c r="H27" s="880"/>
      <c r="I27" s="880"/>
      <c r="J27" s="880"/>
      <c r="K27" s="881"/>
      <c r="L27" s="857" t="e">
        <f>IF(VLOOKUP(DersYükü!M17,Birimler!$B$2:$C$28,2,FALSE)="","",VLOOKUP(DersYükü!M17,Birimler!$B$2:$C$28,2,FALSE))</f>
        <v>#N/A</v>
      </c>
      <c r="M27" s="858"/>
      <c r="N27" s="858"/>
      <c r="O27" s="859"/>
      <c r="P27" s="112" t="e">
        <f t="shared" si="1"/>
        <v>#N/A</v>
      </c>
      <c r="Q27" s="848" t="str">
        <f>IF(DersYükü!T17=0,"",DersYükü!T17)</f>
        <v/>
      </c>
      <c r="R27" s="849"/>
      <c r="S27" s="113" t="str">
        <f>IF(DersYükü!V17=0,"",DersYükü!V17)</f>
        <v/>
      </c>
      <c r="T27" s="867" t="str">
        <f>IF(OR('Sınav Ücret'!AD17&lt;1,'Sınav Ücret'!AD17&gt;5),"",'Sınav Ücret'!AD17)</f>
        <v/>
      </c>
      <c r="U27" s="868"/>
      <c r="V27" s="869" t="str">
        <f>IF(T27="","",'Sınav Ücret'!P17)</f>
        <v/>
      </c>
      <c r="W27" s="870"/>
      <c r="X27" s="873"/>
      <c r="Y27" s="874"/>
      <c r="Z27" s="875"/>
      <c r="AA27" s="1061"/>
      <c r="AB27" s="1062"/>
      <c r="AC27" s="873"/>
      <c r="AD27" s="875"/>
      <c r="AE27" s="1061"/>
      <c r="AF27" s="1062"/>
      <c r="AG27" s="873"/>
      <c r="AH27" s="874"/>
      <c r="AI27" s="875"/>
      <c r="AJ27" s="1061"/>
      <c r="AK27" s="1062"/>
      <c r="AL27" s="873"/>
      <c r="AM27" s="875"/>
      <c r="AN27" s="1061"/>
      <c r="AO27" s="1062"/>
      <c r="AP27" s="873"/>
      <c r="AQ27" s="874"/>
      <c r="AR27" s="875"/>
      <c r="AS27" s="874"/>
      <c r="AT27" s="1062"/>
      <c r="AU27" s="110"/>
      <c r="AV27" s="104"/>
      <c r="AW27" s="206"/>
      <c r="AX27" s="206"/>
      <c r="AY27" s="206"/>
      <c r="BA27" s="192" t="str">
        <f>IF(Birimler!B27="","",Birimler!B27)</f>
        <v/>
      </c>
      <c r="BB27" s="192" t="str">
        <f>IF(Birimler!C27="","",Birimler!C27)</f>
        <v/>
      </c>
      <c r="BC27" s="192" t="str">
        <f>IF(Birimler!D27="","",Birimler!D27)</f>
        <v/>
      </c>
      <c r="BD27" s="192" t="str">
        <f>IF(Birimler!E27="","",Birimler!E27)</f>
        <v/>
      </c>
      <c r="BE27" s="192" t="str">
        <f>IF(Birimler!F27="","",Birimler!F27)</f>
        <v/>
      </c>
      <c r="BF27" s="192" t="str">
        <f>IF(Birimler!G27="","",Birimler!G27)</f>
        <v/>
      </c>
      <c r="BW27" s="60">
        <f t="shared" si="3"/>
        <v>0</v>
      </c>
      <c r="BX27" s="60">
        <f t="shared" si="2"/>
        <v>0</v>
      </c>
      <c r="BY27" s="60">
        <f t="shared" si="2"/>
        <v>0</v>
      </c>
      <c r="BZ27" s="60">
        <f t="shared" si="2"/>
        <v>0</v>
      </c>
      <c r="CA27" s="60">
        <f t="shared" si="2"/>
        <v>0</v>
      </c>
    </row>
    <row r="28" spans="1:79" ht="15" customHeight="1">
      <c r="A28" s="111">
        <v>5</v>
      </c>
      <c r="B28" s="880" t="str">
        <f>IF(DersYükü!C18="","",DersYükü!C18)</f>
        <v/>
      </c>
      <c r="C28" s="880"/>
      <c r="D28" s="880"/>
      <c r="E28" s="880"/>
      <c r="F28" s="880"/>
      <c r="G28" s="880"/>
      <c r="H28" s="880"/>
      <c r="I28" s="880"/>
      <c r="J28" s="880"/>
      <c r="K28" s="881"/>
      <c r="L28" s="857" t="e">
        <f>IF(VLOOKUP(DersYükü!M18,Birimler!$B$2:$C$28,2,FALSE)="","",VLOOKUP(DersYükü!M18,Birimler!$B$2:$C$28,2,FALSE))</f>
        <v>#N/A</v>
      </c>
      <c r="M28" s="858"/>
      <c r="N28" s="858"/>
      <c r="O28" s="859"/>
      <c r="P28" s="112" t="e">
        <f t="shared" si="1"/>
        <v>#N/A</v>
      </c>
      <c r="Q28" s="848" t="str">
        <f>IF(DersYükü!T18=0,"",DersYükü!T18)</f>
        <v/>
      </c>
      <c r="R28" s="849"/>
      <c r="S28" s="113" t="str">
        <f>IF(DersYükü!V18=0,"",DersYükü!V18)</f>
        <v/>
      </c>
      <c r="T28" s="867" t="str">
        <f>IF(OR('Sınav Ücret'!AD18&lt;1,'Sınav Ücret'!AD18&gt;5),"",'Sınav Ücret'!AD18)</f>
        <v/>
      </c>
      <c r="U28" s="868"/>
      <c r="V28" s="869" t="str">
        <f>IF(T28="","",'Sınav Ücret'!P18)</f>
        <v/>
      </c>
      <c r="W28" s="870"/>
      <c r="X28" s="873"/>
      <c r="Y28" s="874"/>
      <c r="Z28" s="875"/>
      <c r="AA28" s="1061"/>
      <c r="AB28" s="1062"/>
      <c r="AC28" s="873"/>
      <c r="AD28" s="875"/>
      <c r="AE28" s="1061"/>
      <c r="AF28" s="1062"/>
      <c r="AG28" s="873"/>
      <c r="AH28" s="874"/>
      <c r="AI28" s="875"/>
      <c r="AJ28" s="1061"/>
      <c r="AK28" s="1062"/>
      <c r="AL28" s="873"/>
      <c r="AM28" s="875"/>
      <c r="AN28" s="1061"/>
      <c r="AO28" s="1062"/>
      <c r="AP28" s="873"/>
      <c r="AQ28" s="874"/>
      <c r="AR28" s="875"/>
      <c r="AS28" s="1061"/>
      <c r="AT28" s="1062"/>
      <c r="AU28" s="110"/>
      <c r="AV28" s="104"/>
      <c r="AW28" s="206"/>
      <c r="AX28" s="206"/>
      <c r="AY28" s="206"/>
      <c r="BA28" s="192" t="str">
        <f>IF(Birimler!B28="","",Birimler!B28)</f>
        <v/>
      </c>
      <c r="BB28" s="192" t="str">
        <f>IF(Birimler!C28="","",Birimler!C28)</f>
        <v/>
      </c>
      <c r="BC28" s="192" t="str">
        <f>IF(Birimler!D28="","",Birimler!D28)</f>
        <v/>
      </c>
      <c r="BD28" s="192" t="str">
        <f>IF(Birimler!E28="","",Birimler!E28)</f>
        <v/>
      </c>
      <c r="BE28" s="192" t="str">
        <f>IF(Birimler!F28="","",Birimler!F28)</f>
        <v/>
      </c>
      <c r="BF28" s="192" t="str">
        <f>IF(Birimler!G28="","",Birimler!G28)</f>
        <v/>
      </c>
      <c r="BW28" s="60">
        <f t="shared" si="3"/>
        <v>0</v>
      </c>
      <c r="BX28" s="60">
        <f t="shared" si="2"/>
        <v>0</v>
      </c>
      <c r="BY28" s="60">
        <f t="shared" si="2"/>
        <v>0</v>
      </c>
      <c r="BZ28" s="60">
        <f t="shared" si="2"/>
        <v>0</v>
      </c>
      <c r="CA28" s="60">
        <f t="shared" si="2"/>
        <v>0</v>
      </c>
    </row>
    <row r="29" spans="1:79" ht="15" customHeight="1">
      <c r="A29" s="111">
        <v>6</v>
      </c>
      <c r="B29" s="880" t="str">
        <f>IF(DersYükü!C19="","",DersYükü!C19)</f>
        <v/>
      </c>
      <c r="C29" s="880"/>
      <c r="D29" s="880"/>
      <c r="E29" s="880"/>
      <c r="F29" s="880"/>
      <c r="G29" s="880"/>
      <c r="H29" s="880"/>
      <c r="I29" s="880"/>
      <c r="J29" s="880"/>
      <c r="K29" s="881"/>
      <c r="L29" s="857" t="e">
        <f>IF(VLOOKUP(DersYükü!M19,Birimler!$B$2:$C$28,2,FALSE)="","",VLOOKUP(DersYükü!M19,Birimler!$B$2:$C$28,2,FALSE))</f>
        <v>#N/A</v>
      </c>
      <c r="M29" s="858"/>
      <c r="N29" s="858"/>
      <c r="O29" s="859"/>
      <c r="P29" s="112" t="e">
        <f t="shared" si="1"/>
        <v>#N/A</v>
      </c>
      <c r="Q29" s="848" t="str">
        <f>IF(DersYükü!T19=0,"",DersYükü!T19)</f>
        <v/>
      </c>
      <c r="R29" s="849"/>
      <c r="S29" s="113" t="str">
        <f>IF(DersYükü!V19=0,"",DersYükü!V19)</f>
        <v/>
      </c>
      <c r="T29" s="867" t="str">
        <f>IF(OR('Sınav Ücret'!AD19&lt;1,'Sınav Ücret'!AD19&gt;5),"",'Sınav Ücret'!AD19)</f>
        <v/>
      </c>
      <c r="U29" s="868"/>
      <c r="V29" s="869" t="str">
        <f>IF(T29="","",'Sınav Ücret'!P19)</f>
        <v/>
      </c>
      <c r="W29" s="870"/>
      <c r="X29" s="873"/>
      <c r="Y29" s="874"/>
      <c r="Z29" s="875"/>
      <c r="AA29" s="1061"/>
      <c r="AB29" s="1062"/>
      <c r="AC29" s="873"/>
      <c r="AD29" s="875"/>
      <c r="AE29" s="1061"/>
      <c r="AF29" s="1062"/>
      <c r="AG29" s="873"/>
      <c r="AH29" s="874"/>
      <c r="AI29" s="875"/>
      <c r="AJ29" s="1061"/>
      <c r="AK29" s="1062"/>
      <c r="AL29" s="873"/>
      <c r="AM29" s="875"/>
      <c r="AN29" s="1061"/>
      <c r="AO29" s="1062"/>
      <c r="AP29" s="873"/>
      <c r="AQ29" s="874"/>
      <c r="AR29" s="875"/>
      <c r="AS29" s="1061"/>
      <c r="AT29" s="1062"/>
      <c r="AU29" s="110"/>
      <c r="AV29" s="104"/>
      <c r="AW29" s="206"/>
      <c r="AX29" s="206"/>
      <c r="AY29" s="206"/>
      <c r="BW29" s="60">
        <f t="shared" si="3"/>
        <v>0</v>
      </c>
      <c r="BX29" s="60">
        <f t="shared" si="2"/>
        <v>0</v>
      </c>
      <c r="BY29" s="60">
        <f t="shared" si="2"/>
        <v>0</v>
      </c>
      <c r="BZ29" s="60">
        <f t="shared" si="2"/>
        <v>0</v>
      </c>
      <c r="CA29" s="60">
        <f t="shared" si="2"/>
        <v>0</v>
      </c>
    </row>
    <row r="30" spans="1:79" ht="15" customHeight="1">
      <c r="A30" s="111">
        <v>7</v>
      </c>
      <c r="B30" s="880" t="str">
        <f>IF(DersYükü!C20="","",DersYükü!C20)</f>
        <v/>
      </c>
      <c r="C30" s="880"/>
      <c r="D30" s="880"/>
      <c r="E30" s="880"/>
      <c r="F30" s="880"/>
      <c r="G30" s="880"/>
      <c r="H30" s="880"/>
      <c r="I30" s="880"/>
      <c r="J30" s="880"/>
      <c r="K30" s="881"/>
      <c r="L30" s="857" t="e">
        <f>IF(VLOOKUP(DersYükü!M20,Birimler!$B$2:$C$28,2,FALSE)="","",VLOOKUP(DersYükü!M20,Birimler!$B$2:$C$28,2,FALSE))</f>
        <v>#N/A</v>
      </c>
      <c r="M30" s="858"/>
      <c r="N30" s="858"/>
      <c r="O30" s="859"/>
      <c r="P30" s="112" t="e">
        <f t="shared" si="1"/>
        <v>#N/A</v>
      </c>
      <c r="Q30" s="848" t="str">
        <f>IF(DersYükü!T20=0,"",DersYükü!T20)</f>
        <v/>
      </c>
      <c r="R30" s="849"/>
      <c r="S30" s="113" t="str">
        <f>IF(DersYükü!V20=0,"",DersYükü!V20)</f>
        <v/>
      </c>
      <c r="T30" s="867" t="str">
        <f>IF(OR('Sınav Ücret'!AD20&lt;1,'Sınav Ücret'!AD20&gt;5),"",'Sınav Ücret'!AD20)</f>
        <v/>
      </c>
      <c r="U30" s="868"/>
      <c r="V30" s="869" t="str">
        <f>IF(T30="","",'Sınav Ücret'!P20)</f>
        <v/>
      </c>
      <c r="W30" s="870"/>
      <c r="X30" s="873"/>
      <c r="Y30" s="874"/>
      <c r="Z30" s="875"/>
      <c r="AA30" s="1061"/>
      <c r="AB30" s="1062"/>
      <c r="AC30" s="873"/>
      <c r="AD30" s="875"/>
      <c r="AE30" s="1061"/>
      <c r="AF30" s="1062"/>
      <c r="AG30" s="873"/>
      <c r="AH30" s="874"/>
      <c r="AI30" s="875"/>
      <c r="AJ30" s="1061"/>
      <c r="AK30" s="1062"/>
      <c r="AL30" s="873"/>
      <c r="AM30" s="875"/>
      <c r="AN30" s="1061"/>
      <c r="AO30" s="1062"/>
      <c r="AP30" s="873"/>
      <c r="AQ30" s="874"/>
      <c r="AR30" s="875"/>
      <c r="AS30" s="1061"/>
      <c r="AT30" s="1062"/>
      <c r="AU30" s="110"/>
      <c r="AV30" s="104"/>
      <c r="AW30" s="206"/>
      <c r="AX30" s="206"/>
      <c r="AY30" s="206"/>
      <c r="BW30" s="60">
        <f t="shared" si="3"/>
        <v>0</v>
      </c>
      <c r="BX30" s="60">
        <f t="shared" si="2"/>
        <v>0</v>
      </c>
      <c r="BY30" s="60">
        <f t="shared" si="2"/>
        <v>0</v>
      </c>
      <c r="BZ30" s="60">
        <f t="shared" si="2"/>
        <v>0</v>
      </c>
      <c r="CA30" s="60">
        <f t="shared" si="2"/>
        <v>0</v>
      </c>
    </row>
    <row r="31" spans="1:79" ht="15" customHeight="1">
      <c r="A31" s="111">
        <v>8</v>
      </c>
      <c r="B31" s="880" t="str">
        <f>IF(DersYükü!C21="","",DersYükü!C21)</f>
        <v/>
      </c>
      <c r="C31" s="880"/>
      <c r="D31" s="880"/>
      <c r="E31" s="880"/>
      <c r="F31" s="880"/>
      <c r="G31" s="880"/>
      <c r="H31" s="880"/>
      <c r="I31" s="880"/>
      <c r="J31" s="880"/>
      <c r="K31" s="881"/>
      <c r="L31" s="857" t="e">
        <f>IF(VLOOKUP(DersYükü!M21,Birimler!$B$2:$C$28,2,FALSE)="","",VLOOKUP(DersYükü!M21,Birimler!$B$2:$C$28,2,FALSE))</f>
        <v>#N/A</v>
      </c>
      <c r="M31" s="858"/>
      <c r="N31" s="858"/>
      <c r="O31" s="859"/>
      <c r="P31" s="112" t="e">
        <f t="shared" si="1"/>
        <v>#N/A</v>
      </c>
      <c r="Q31" s="848" t="str">
        <f>IF(DersYükü!T21=0,"",DersYükü!T21)</f>
        <v/>
      </c>
      <c r="R31" s="849"/>
      <c r="S31" s="113" t="str">
        <f>IF(DersYükü!V21=0,"",DersYükü!V21)</f>
        <v/>
      </c>
      <c r="T31" s="867" t="str">
        <f>IF(OR('Sınav Ücret'!AD21&lt;1,'Sınav Ücret'!AD21&gt;5),"",'Sınav Ücret'!AD21)</f>
        <v/>
      </c>
      <c r="U31" s="868"/>
      <c r="V31" s="869" t="str">
        <f>IF(T31="","",'Sınav Ücret'!P21)</f>
        <v/>
      </c>
      <c r="W31" s="870"/>
      <c r="X31" s="873"/>
      <c r="Y31" s="874"/>
      <c r="Z31" s="875"/>
      <c r="AA31" s="1061"/>
      <c r="AB31" s="1062"/>
      <c r="AC31" s="873"/>
      <c r="AD31" s="875"/>
      <c r="AE31" s="1061"/>
      <c r="AF31" s="1062"/>
      <c r="AG31" s="873"/>
      <c r="AH31" s="874"/>
      <c r="AI31" s="875"/>
      <c r="AJ31" s="1061"/>
      <c r="AK31" s="1062"/>
      <c r="AL31" s="873"/>
      <c r="AM31" s="875"/>
      <c r="AN31" s="1061"/>
      <c r="AO31" s="1062"/>
      <c r="AP31" s="873"/>
      <c r="AQ31" s="874"/>
      <c r="AR31" s="875"/>
      <c r="AS31" s="1061"/>
      <c r="AT31" s="1062"/>
      <c r="AU31" s="104"/>
      <c r="AV31" s="104"/>
      <c r="AW31" s="206"/>
      <c r="AX31" s="206"/>
      <c r="AY31" s="206"/>
      <c r="BW31" s="60">
        <f t="shared" si="3"/>
        <v>0</v>
      </c>
      <c r="BX31" s="60">
        <f t="shared" si="2"/>
        <v>0</v>
      </c>
      <c r="BY31" s="60">
        <f t="shared" si="2"/>
        <v>0</v>
      </c>
      <c r="BZ31" s="60">
        <f t="shared" si="2"/>
        <v>0</v>
      </c>
      <c r="CA31" s="60">
        <f t="shared" si="2"/>
        <v>0</v>
      </c>
    </row>
    <row r="32" spans="1:79" ht="15" customHeight="1">
      <c r="A32" s="111">
        <v>9</v>
      </c>
      <c r="B32" s="880" t="str">
        <f>IF(DersYükü!C22="","",DersYükü!C22)</f>
        <v/>
      </c>
      <c r="C32" s="880"/>
      <c r="D32" s="880"/>
      <c r="E32" s="880"/>
      <c r="F32" s="880"/>
      <c r="G32" s="880"/>
      <c r="H32" s="880"/>
      <c r="I32" s="880"/>
      <c r="J32" s="880"/>
      <c r="K32" s="881"/>
      <c r="L32" s="857" t="e">
        <f>IF(VLOOKUP(DersYükü!M22,Birimler!$B$2:$C$28,2,FALSE)="","",VLOOKUP(DersYükü!M22,Birimler!$B$2:$C$28,2,FALSE))</f>
        <v>#N/A</v>
      </c>
      <c r="M32" s="858"/>
      <c r="N32" s="858"/>
      <c r="O32" s="859"/>
      <c r="P32" s="112" t="e">
        <f t="shared" si="1"/>
        <v>#N/A</v>
      </c>
      <c r="Q32" s="848" t="str">
        <f>IF(DersYükü!T22=0,"",DersYükü!T22)</f>
        <v/>
      </c>
      <c r="R32" s="849"/>
      <c r="S32" s="113" t="str">
        <f>IF(DersYükü!V22=0,"",DersYükü!V22)</f>
        <v/>
      </c>
      <c r="T32" s="867" t="str">
        <f>IF(OR('Sınav Ücret'!AD22&lt;1,'Sınav Ücret'!AD22&gt;5),"",'Sınav Ücret'!AD22)</f>
        <v/>
      </c>
      <c r="U32" s="868"/>
      <c r="V32" s="869" t="str">
        <f>IF(T32="","",'Sınav Ücret'!P22)</f>
        <v/>
      </c>
      <c r="W32" s="870"/>
      <c r="X32" s="873"/>
      <c r="Y32" s="874"/>
      <c r="Z32" s="875"/>
      <c r="AA32" s="1061"/>
      <c r="AB32" s="1062"/>
      <c r="AC32" s="1059"/>
      <c r="AD32" s="1060"/>
      <c r="AE32" s="1046"/>
      <c r="AF32" s="1047"/>
      <c r="AG32" s="873"/>
      <c r="AH32" s="874"/>
      <c r="AI32" s="875"/>
      <c r="AJ32" s="1053"/>
      <c r="AK32" s="1054"/>
      <c r="AL32" s="873"/>
      <c r="AM32" s="875"/>
      <c r="AN32" s="1061"/>
      <c r="AO32" s="1062"/>
      <c r="AP32" s="873"/>
      <c r="AQ32" s="874"/>
      <c r="AR32" s="875"/>
      <c r="AS32" s="1061"/>
      <c r="AT32" s="1082"/>
      <c r="AU32" s="104"/>
      <c r="AV32" s="104"/>
      <c r="AW32" s="206"/>
      <c r="AX32" s="206"/>
      <c r="AY32" s="206"/>
      <c r="BW32" s="60">
        <f t="shared" si="3"/>
        <v>0</v>
      </c>
      <c r="BX32" s="60">
        <f t="shared" si="2"/>
        <v>0</v>
      </c>
      <c r="BY32" s="60">
        <f t="shared" si="2"/>
        <v>0</v>
      </c>
      <c r="BZ32" s="60">
        <f t="shared" si="2"/>
        <v>0</v>
      </c>
      <c r="CA32" s="60">
        <f t="shared" si="2"/>
        <v>0</v>
      </c>
    </row>
    <row r="33" spans="1:79" ht="15" customHeight="1">
      <c r="A33" s="111">
        <v>10</v>
      </c>
      <c r="B33" s="880" t="str">
        <f>IF(DersYükü!C23="","",DersYükü!C23)</f>
        <v/>
      </c>
      <c r="C33" s="880"/>
      <c r="D33" s="880"/>
      <c r="E33" s="880"/>
      <c r="F33" s="880"/>
      <c r="G33" s="880"/>
      <c r="H33" s="880"/>
      <c r="I33" s="880"/>
      <c r="J33" s="880"/>
      <c r="K33" s="881"/>
      <c r="L33" s="857" t="e">
        <f>IF(VLOOKUP(DersYükü!M23,Birimler!$B$2:$C$28,2,FALSE)="","",VLOOKUP(DersYükü!M23,Birimler!$B$2:$C$28,2,FALSE))</f>
        <v>#N/A</v>
      </c>
      <c r="M33" s="858"/>
      <c r="N33" s="858"/>
      <c r="O33" s="859"/>
      <c r="P33" s="112" t="e">
        <f t="shared" si="1"/>
        <v>#N/A</v>
      </c>
      <c r="Q33" s="848" t="str">
        <f>IF(DersYükü!T23=0,"",DersYükü!T23)</f>
        <v/>
      </c>
      <c r="R33" s="849"/>
      <c r="S33" s="113" t="str">
        <f>IF(DersYükü!V23=0,"",DersYükü!V23)</f>
        <v/>
      </c>
      <c r="T33" s="867" t="str">
        <f>IF(OR('Sınav Ücret'!AD23&lt;1,'Sınav Ücret'!AD23&gt;5),"",'Sınav Ücret'!AD23)</f>
        <v/>
      </c>
      <c r="U33" s="868"/>
      <c r="V33" s="869" t="str">
        <f>IF(T33="","",'Sınav Ücret'!P23)</f>
        <v/>
      </c>
      <c r="W33" s="870"/>
      <c r="X33" s="873"/>
      <c r="Y33" s="874"/>
      <c r="Z33" s="875"/>
      <c r="AA33" s="1061"/>
      <c r="AB33" s="1062"/>
      <c r="AC33" s="1059"/>
      <c r="AD33" s="1060"/>
      <c r="AE33" s="1046"/>
      <c r="AF33" s="1047"/>
      <c r="AG33" s="873"/>
      <c r="AH33" s="874"/>
      <c r="AI33" s="875"/>
      <c r="AJ33" s="1053"/>
      <c r="AK33" s="1054"/>
      <c r="AL33" s="873"/>
      <c r="AM33" s="875"/>
      <c r="AN33" s="1061"/>
      <c r="AO33" s="1062"/>
      <c r="AP33" s="873"/>
      <c r="AQ33" s="874"/>
      <c r="AR33" s="875"/>
      <c r="AS33" s="1061"/>
      <c r="AT33" s="1082"/>
      <c r="AU33" s="104"/>
      <c r="AV33" s="104"/>
      <c r="AW33" s="206"/>
      <c r="AX33" s="206"/>
      <c r="AY33" s="206"/>
      <c r="BW33" s="60">
        <f t="shared" si="3"/>
        <v>0</v>
      </c>
      <c r="BX33" s="60">
        <f t="shared" si="2"/>
        <v>0</v>
      </c>
      <c r="BY33" s="60">
        <f t="shared" si="2"/>
        <v>0</v>
      </c>
      <c r="BZ33" s="60">
        <f t="shared" si="2"/>
        <v>0</v>
      </c>
      <c r="CA33" s="60">
        <f t="shared" si="2"/>
        <v>0</v>
      </c>
    </row>
    <row r="34" spans="1:79" ht="15" customHeight="1">
      <c r="A34" s="111">
        <v>11</v>
      </c>
      <c r="B34" s="880" t="str">
        <f>IF(DersYükü!C24="","",DersYükü!C24)</f>
        <v/>
      </c>
      <c r="C34" s="880"/>
      <c r="D34" s="880"/>
      <c r="E34" s="880"/>
      <c r="F34" s="880"/>
      <c r="G34" s="880"/>
      <c r="H34" s="880"/>
      <c r="I34" s="880"/>
      <c r="J34" s="880"/>
      <c r="K34" s="881"/>
      <c r="L34" s="857" t="e">
        <f>IF(VLOOKUP(DersYükü!M24,Birimler!$B$2:$C$28,2,FALSE)="","",VLOOKUP(DersYükü!M24,Birimler!$B$2:$C$28,2,FALSE))</f>
        <v>#N/A</v>
      </c>
      <c r="M34" s="858"/>
      <c r="N34" s="858"/>
      <c r="O34" s="859"/>
      <c r="P34" s="112" t="e">
        <f t="shared" si="1"/>
        <v>#N/A</v>
      </c>
      <c r="Q34" s="848" t="str">
        <f>IF(DersYükü!T24=0,"",DersYükü!T24)</f>
        <v/>
      </c>
      <c r="R34" s="849"/>
      <c r="S34" s="113" t="str">
        <f>IF(DersYükü!V24=0,"",DersYükü!V24)</f>
        <v/>
      </c>
      <c r="T34" s="867" t="str">
        <f>IF(OR('Sınav Ücret'!AD24&lt;1,'Sınav Ücret'!AD24&gt;5),"",'Sınav Ücret'!AD24)</f>
        <v/>
      </c>
      <c r="U34" s="868"/>
      <c r="V34" s="869" t="str">
        <f>IF(T34="","",'Sınav Ücret'!P24)</f>
        <v/>
      </c>
      <c r="W34" s="870"/>
      <c r="X34" s="873"/>
      <c r="Y34" s="874"/>
      <c r="Z34" s="875"/>
      <c r="AA34" s="1061"/>
      <c r="AB34" s="1062"/>
      <c r="AC34" s="1059"/>
      <c r="AD34" s="1060"/>
      <c r="AE34" s="1046"/>
      <c r="AF34" s="1047"/>
      <c r="AG34" s="873"/>
      <c r="AH34" s="874"/>
      <c r="AI34" s="875"/>
      <c r="AJ34" s="1053"/>
      <c r="AK34" s="1054"/>
      <c r="AL34" s="873"/>
      <c r="AM34" s="875"/>
      <c r="AN34" s="1061"/>
      <c r="AO34" s="1062"/>
      <c r="AP34" s="873"/>
      <c r="AQ34" s="874"/>
      <c r="AR34" s="875"/>
      <c r="AS34" s="1061"/>
      <c r="AT34" s="1082"/>
      <c r="AU34" s="104"/>
      <c r="AV34" s="104"/>
      <c r="AW34" s="206"/>
      <c r="AX34" s="206"/>
      <c r="AY34" s="206"/>
      <c r="BW34" s="60">
        <f t="shared" si="3"/>
        <v>0</v>
      </c>
      <c r="BX34" s="60">
        <f t="shared" si="2"/>
        <v>0</v>
      </c>
      <c r="BY34" s="60">
        <f t="shared" si="2"/>
        <v>0</v>
      </c>
      <c r="BZ34" s="60">
        <f t="shared" si="2"/>
        <v>0</v>
      </c>
      <c r="CA34" s="60">
        <f t="shared" si="2"/>
        <v>0</v>
      </c>
    </row>
    <row r="35" spans="1:79" ht="15" customHeight="1">
      <c r="A35" s="111">
        <v>12</v>
      </c>
      <c r="B35" s="880" t="str">
        <f>IF(DersYükü!C25="","",DersYükü!C25)</f>
        <v/>
      </c>
      <c r="C35" s="880"/>
      <c r="D35" s="880"/>
      <c r="E35" s="880"/>
      <c r="F35" s="880"/>
      <c r="G35" s="880"/>
      <c r="H35" s="880"/>
      <c r="I35" s="880"/>
      <c r="J35" s="880"/>
      <c r="K35" s="881"/>
      <c r="L35" s="857" t="e">
        <f>IF(VLOOKUP(DersYükü!M25,Birimler!$B$2:$C$28,2,FALSE)="","",VLOOKUP(DersYükü!M25,Birimler!$B$2:$C$28,2,FALSE))</f>
        <v>#N/A</v>
      </c>
      <c r="M35" s="858"/>
      <c r="N35" s="858"/>
      <c r="O35" s="859"/>
      <c r="P35" s="112" t="e">
        <f t="shared" si="1"/>
        <v>#N/A</v>
      </c>
      <c r="Q35" s="848" t="str">
        <f>IF(DersYükü!T25=0,"",DersYükü!T25)</f>
        <v/>
      </c>
      <c r="R35" s="849"/>
      <c r="S35" s="113" t="str">
        <f>IF(DersYükü!V25=0,"",DersYükü!V25)</f>
        <v/>
      </c>
      <c r="T35" s="867" t="str">
        <f>IF(OR('Sınav Ücret'!AD25&lt;1,'Sınav Ücret'!AD25&gt;5),"",'Sınav Ücret'!AD25)</f>
        <v/>
      </c>
      <c r="U35" s="868"/>
      <c r="V35" s="869" t="str">
        <f>IF(T35="","",'Sınav Ücret'!P25)</f>
        <v/>
      </c>
      <c r="W35" s="870"/>
      <c r="X35" s="873"/>
      <c r="Y35" s="874"/>
      <c r="Z35" s="875"/>
      <c r="AA35" s="1061"/>
      <c r="AB35" s="1062"/>
      <c r="AC35" s="1059"/>
      <c r="AD35" s="1060"/>
      <c r="AE35" s="1046"/>
      <c r="AF35" s="1047"/>
      <c r="AG35" s="873"/>
      <c r="AH35" s="874"/>
      <c r="AI35" s="875"/>
      <c r="AJ35" s="1053"/>
      <c r="AK35" s="1054"/>
      <c r="AL35" s="873"/>
      <c r="AM35" s="875"/>
      <c r="AN35" s="1061"/>
      <c r="AO35" s="1062"/>
      <c r="AP35" s="873"/>
      <c r="AQ35" s="874"/>
      <c r="AR35" s="875"/>
      <c r="AS35" s="1061"/>
      <c r="AT35" s="1082"/>
      <c r="AU35" s="104"/>
      <c r="AV35" s="104"/>
      <c r="AW35" s="206"/>
      <c r="AX35" s="206"/>
      <c r="AY35" s="206"/>
      <c r="BW35" s="60">
        <f t="shared" si="3"/>
        <v>0</v>
      </c>
      <c r="BX35" s="60">
        <f t="shared" si="2"/>
        <v>0</v>
      </c>
      <c r="BY35" s="60">
        <f t="shared" si="2"/>
        <v>0</v>
      </c>
      <c r="BZ35" s="60">
        <f t="shared" si="2"/>
        <v>0</v>
      </c>
      <c r="CA35" s="60">
        <f t="shared" si="2"/>
        <v>0</v>
      </c>
    </row>
    <row r="36" spans="1:79" ht="15" customHeight="1">
      <c r="A36" s="111">
        <v>13</v>
      </c>
      <c r="B36" s="880" t="str">
        <f>IF(DersYükü!C26="","",DersYükü!C26)</f>
        <v/>
      </c>
      <c r="C36" s="880"/>
      <c r="D36" s="880"/>
      <c r="E36" s="880"/>
      <c r="F36" s="880"/>
      <c r="G36" s="880"/>
      <c r="H36" s="880"/>
      <c r="I36" s="880"/>
      <c r="J36" s="880"/>
      <c r="K36" s="881"/>
      <c r="L36" s="857" t="e">
        <f>IF(VLOOKUP(DersYükü!M26,Birimler!$B$2:$C$28,2,FALSE)="","",VLOOKUP(DersYükü!M26,Birimler!$B$2:$C$28,2,FALSE))</f>
        <v>#N/A</v>
      </c>
      <c r="M36" s="858"/>
      <c r="N36" s="858"/>
      <c r="O36" s="859"/>
      <c r="P36" s="112" t="e">
        <f t="shared" si="1"/>
        <v>#N/A</v>
      </c>
      <c r="Q36" s="848" t="str">
        <f>IF(DersYükü!T26=0,"",DersYükü!T26)</f>
        <v/>
      </c>
      <c r="R36" s="849"/>
      <c r="S36" s="113" t="str">
        <f>IF(DersYükü!V26=0,"",DersYükü!V26)</f>
        <v/>
      </c>
      <c r="T36" s="867" t="str">
        <f>IF(OR('Sınav Ücret'!AD26&lt;1,'Sınav Ücret'!AD26&gt;5),"",'Sınav Ücret'!AD26)</f>
        <v/>
      </c>
      <c r="U36" s="868"/>
      <c r="V36" s="869" t="str">
        <f>IF(T36="","",'Sınav Ücret'!P26)</f>
        <v/>
      </c>
      <c r="W36" s="870"/>
      <c r="X36" s="873"/>
      <c r="Y36" s="874"/>
      <c r="Z36" s="875"/>
      <c r="AA36" s="1061"/>
      <c r="AB36" s="1062"/>
      <c r="AC36" s="1059"/>
      <c r="AD36" s="1060"/>
      <c r="AE36" s="1046"/>
      <c r="AF36" s="1047"/>
      <c r="AG36" s="873"/>
      <c r="AH36" s="874"/>
      <c r="AI36" s="875"/>
      <c r="AJ36" s="1053"/>
      <c r="AK36" s="1054"/>
      <c r="AL36" s="873"/>
      <c r="AM36" s="875"/>
      <c r="AN36" s="1061"/>
      <c r="AO36" s="1062"/>
      <c r="AP36" s="873"/>
      <c r="AQ36" s="874"/>
      <c r="AR36" s="875"/>
      <c r="AS36" s="1061"/>
      <c r="AT36" s="1082"/>
      <c r="AU36" s="104"/>
      <c r="AV36" s="104"/>
      <c r="AW36" s="206"/>
      <c r="AX36" s="206"/>
      <c r="AY36" s="206"/>
      <c r="BW36" s="60">
        <f t="shared" si="3"/>
        <v>0</v>
      </c>
      <c r="BX36" s="60">
        <f t="shared" si="2"/>
        <v>0</v>
      </c>
      <c r="BY36" s="60">
        <f t="shared" si="2"/>
        <v>0</v>
      </c>
      <c r="BZ36" s="60">
        <f t="shared" si="2"/>
        <v>0</v>
      </c>
      <c r="CA36" s="60">
        <f t="shared" si="2"/>
        <v>0</v>
      </c>
    </row>
    <row r="37" spans="1:79" ht="15" customHeight="1">
      <c r="A37" s="111">
        <v>14</v>
      </c>
      <c r="B37" s="880" t="str">
        <f>IF(DersYükü!C27="","",DersYükü!C27)</f>
        <v/>
      </c>
      <c r="C37" s="880"/>
      <c r="D37" s="880"/>
      <c r="E37" s="880"/>
      <c r="F37" s="880"/>
      <c r="G37" s="880"/>
      <c r="H37" s="880"/>
      <c r="I37" s="880"/>
      <c r="J37" s="880"/>
      <c r="K37" s="881"/>
      <c r="L37" s="857" t="e">
        <f>IF(VLOOKUP(DersYükü!M27,Birimler!$B$2:$C$28,2,FALSE)="","",VLOOKUP(DersYükü!M27,Birimler!$B$2:$C$28,2,FALSE))</f>
        <v>#N/A</v>
      </c>
      <c r="M37" s="858"/>
      <c r="N37" s="858"/>
      <c r="O37" s="859"/>
      <c r="P37" s="112" t="e">
        <f t="shared" si="1"/>
        <v>#N/A</v>
      </c>
      <c r="Q37" s="848" t="str">
        <f>IF(DersYükü!T27=0,"",DersYükü!T27)</f>
        <v/>
      </c>
      <c r="R37" s="849"/>
      <c r="S37" s="113" t="str">
        <f>IF(DersYükü!V27=0,"",DersYükü!V27)</f>
        <v/>
      </c>
      <c r="T37" s="867" t="str">
        <f>IF(OR('Sınav Ücret'!AD27&lt;1,'Sınav Ücret'!AD27&gt;5),"",'Sınav Ücret'!AD27)</f>
        <v/>
      </c>
      <c r="U37" s="868"/>
      <c r="V37" s="869" t="str">
        <f>IF(T37="","",'Sınav Ücret'!P27)</f>
        <v/>
      </c>
      <c r="W37" s="870"/>
      <c r="X37" s="873"/>
      <c r="Y37" s="874"/>
      <c r="Z37" s="875"/>
      <c r="AA37" s="1061"/>
      <c r="AB37" s="1062"/>
      <c r="AC37" s="873"/>
      <c r="AD37" s="875"/>
      <c r="AE37" s="1046"/>
      <c r="AF37" s="1047"/>
      <c r="AG37" s="873"/>
      <c r="AH37" s="874"/>
      <c r="AI37" s="875"/>
      <c r="AJ37" s="1053"/>
      <c r="AK37" s="1054"/>
      <c r="AL37" s="873"/>
      <c r="AM37" s="875"/>
      <c r="AN37" s="1061"/>
      <c r="AO37" s="1062"/>
      <c r="AP37" s="873"/>
      <c r="AQ37" s="874"/>
      <c r="AR37" s="875"/>
      <c r="AS37" s="1061"/>
      <c r="AT37" s="1082"/>
      <c r="AU37" s="104"/>
      <c r="AV37" s="104"/>
      <c r="AW37" s="206"/>
      <c r="AX37" s="206"/>
      <c r="AY37" s="206"/>
      <c r="BW37" s="60">
        <f t="shared" si="3"/>
        <v>0</v>
      </c>
      <c r="BX37" s="60">
        <f t="shared" si="2"/>
        <v>0</v>
      </c>
      <c r="BY37" s="60">
        <f t="shared" si="2"/>
        <v>0</v>
      </c>
      <c r="BZ37" s="60">
        <f t="shared" si="2"/>
        <v>0</v>
      </c>
      <c r="CA37" s="60">
        <f t="shared" si="2"/>
        <v>0</v>
      </c>
    </row>
    <row r="38" spans="1:79" ht="15" customHeight="1" thickBot="1">
      <c r="A38" s="114">
        <v>15</v>
      </c>
      <c r="B38" s="1033" t="str">
        <f>IF(DersYükü!C28="","",DersYükü!C28)</f>
        <v/>
      </c>
      <c r="C38" s="1033"/>
      <c r="D38" s="1033"/>
      <c r="E38" s="1033"/>
      <c r="F38" s="1033"/>
      <c r="G38" s="1033"/>
      <c r="H38" s="1033"/>
      <c r="I38" s="1033"/>
      <c r="J38" s="1033"/>
      <c r="K38" s="1034"/>
      <c r="L38" s="958" t="e">
        <f>IF(VLOOKUP(DersYükü!M28,Birimler!$B$2:$C$28,2,FALSE)="","",VLOOKUP(DersYükü!M28,Birimler!$B$2:$C$28,2,FALSE))</f>
        <v>#N/A</v>
      </c>
      <c r="M38" s="959"/>
      <c r="N38" s="959"/>
      <c r="O38" s="960"/>
      <c r="P38" s="115" t="e">
        <f t="shared" si="1"/>
        <v>#N/A</v>
      </c>
      <c r="Q38" s="920" t="str">
        <f>IF(DersYükü!T28=0,"",DersYükü!T28)</f>
        <v/>
      </c>
      <c r="R38" s="921"/>
      <c r="S38" s="116" t="str">
        <f>IF(DersYükü!V28=0,"",DersYükü!V28)</f>
        <v/>
      </c>
      <c r="T38" s="1013" t="str">
        <f>IF(OR('Sınav Ücret'!AD28&lt;1,'Sınav Ücret'!AD28&gt;5),"",'Sınav Ücret'!AD28)</f>
        <v/>
      </c>
      <c r="U38" s="1014"/>
      <c r="V38" s="1018" t="str">
        <f>IF(T38="","",'Sınav Ücret'!P28)</f>
        <v/>
      </c>
      <c r="W38" s="1019"/>
      <c r="X38" s="1055"/>
      <c r="Y38" s="1056"/>
      <c r="Z38" s="1057"/>
      <c r="AA38" s="1051"/>
      <c r="AB38" s="1052"/>
      <c r="AC38" s="1055"/>
      <c r="AD38" s="1056"/>
      <c r="AE38" s="1051"/>
      <c r="AF38" s="1052"/>
      <c r="AG38" s="1055"/>
      <c r="AH38" s="1056"/>
      <c r="AI38" s="1057"/>
      <c r="AJ38" s="1049"/>
      <c r="AK38" s="1050"/>
      <c r="AL38" s="1055"/>
      <c r="AM38" s="1057"/>
      <c r="AN38" s="1051"/>
      <c r="AO38" s="1052"/>
      <c r="AP38" s="1055"/>
      <c r="AQ38" s="1056"/>
      <c r="AR38" s="1057"/>
      <c r="AS38" s="1051"/>
      <c r="AT38" s="1109"/>
      <c r="AU38" s="104"/>
      <c r="AV38" s="104"/>
      <c r="AW38" s="206"/>
      <c r="AX38" s="206"/>
      <c r="AY38" s="206"/>
      <c r="BW38" s="60">
        <f t="shared" si="3"/>
        <v>0</v>
      </c>
      <c r="BX38" s="60">
        <f t="shared" si="2"/>
        <v>0</v>
      </c>
      <c r="BY38" s="60">
        <f t="shared" si="2"/>
        <v>0</v>
      </c>
      <c r="BZ38" s="60">
        <f t="shared" si="2"/>
        <v>0</v>
      </c>
      <c r="CA38" s="60">
        <f t="shared" si="2"/>
        <v>0</v>
      </c>
    </row>
    <row r="39" spans="1:79" ht="15" customHeight="1" thickBot="1">
      <c r="A39" s="917"/>
      <c r="B39" s="902"/>
      <c r="C39" s="902"/>
      <c r="D39" s="900" t="s">
        <v>52</v>
      </c>
      <c r="E39" s="822" t="s">
        <v>19</v>
      </c>
      <c r="F39" s="902"/>
      <c r="G39" s="902"/>
      <c r="H39" s="902"/>
      <c r="I39" s="902"/>
      <c r="J39" s="902"/>
      <c r="K39" s="902"/>
      <c r="L39" s="902"/>
      <c r="M39" s="902"/>
      <c r="N39" s="902"/>
      <c r="O39" s="902"/>
      <c r="P39" s="902"/>
      <c r="Q39" s="902"/>
      <c r="R39" s="902"/>
      <c r="S39" s="821"/>
      <c r="T39" s="1037">
        <f>30-(COUNTBLANK(T24:T38)+COUNTBLANK(U24:U38))</f>
        <v>0</v>
      </c>
      <c r="U39" s="1038"/>
      <c r="V39" s="1038"/>
      <c r="W39" s="1039"/>
      <c r="X39" s="1035">
        <f>SUM(X24:X38)</f>
        <v>8</v>
      </c>
      <c r="Y39" s="882"/>
      <c r="Z39" s="894"/>
      <c r="AA39" s="811">
        <f>SUM(AA24:AA38)</f>
        <v>5</v>
      </c>
      <c r="AB39" s="992"/>
      <c r="AC39" s="1058">
        <f>SUM(AC24:AC38)</f>
        <v>8</v>
      </c>
      <c r="AD39" s="811"/>
      <c r="AE39" s="811">
        <f>SUM(AE24:AE38)</f>
        <v>5</v>
      </c>
      <c r="AF39" s="992"/>
      <c r="AG39" s="1035">
        <f>SUM(AG24:AG38)</f>
        <v>8</v>
      </c>
      <c r="AH39" s="882"/>
      <c r="AI39" s="894"/>
      <c r="AJ39" s="811">
        <f>SUM(AJ24:AJ38)</f>
        <v>5</v>
      </c>
      <c r="AK39" s="992"/>
      <c r="AL39" s="1058">
        <f>SUM(AL24:AL38)</f>
        <v>6</v>
      </c>
      <c r="AM39" s="811"/>
      <c r="AN39" s="811">
        <f>SUM(AN24:AN38)</f>
        <v>3</v>
      </c>
      <c r="AO39" s="992"/>
      <c r="AP39" s="1035">
        <f>SUM(AP24:AP38)</f>
        <v>0</v>
      </c>
      <c r="AQ39" s="882"/>
      <c r="AR39" s="894"/>
      <c r="AS39" s="811">
        <f>SUM(AS24:AS38)</f>
        <v>0</v>
      </c>
      <c r="AT39" s="992"/>
      <c r="AU39" s="1108"/>
      <c r="AV39" s="1108"/>
      <c r="AW39" s="207"/>
      <c r="AX39" s="207"/>
      <c r="AY39" s="207"/>
      <c r="AZ39" s="14"/>
    </row>
    <row r="40" spans="1:79" ht="15" customHeight="1" thickBot="1">
      <c r="A40" s="905"/>
      <c r="B40" s="906"/>
      <c r="C40" s="906"/>
      <c r="D40" s="901"/>
      <c r="E40" s="1029" t="s">
        <v>61</v>
      </c>
      <c r="F40" s="1030"/>
      <c r="G40" s="1030"/>
      <c r="H40" s="1030"/>
      <c r="I40" s="1030"/>
      <c r="J40" s="1030"/>
      <c r="K40" s="1030"/>
      <c r="L40" s="1030"/>
      <c r="M40" s="1030"/>
      <c r="N40" s="1030"/>
      <c r="O40" s="1030"/>
      <c r="P40" s="1030"/>
      <c r="Q40" s="1030"/>
      <c r="R40" s="1030"/>
      <c r="S40" s="1031"/>
      <c r="T40" s="898"/>
      <c r="U40" s="898"/>
      <c r="V40" s="898"/>
      <c r="W40" s="899"/>
      <c r="X40" s="1048">
        <f>IF(SUM(X39,AA39)-J17&lt;0,0,IF(AND(SUM(X39,AA39)-J17&lt;=20,AA39&lt;=10),SUM(X39,AA39)-J17,IF(AND(SUM(X39,AA39)-J17&lt;=20,AA39&gt;10),SUM(X39,10)-J17,IF(AND(SUM(X39,AA39)-J17&gt;20,AA39&lt;=10),"20",IF(AND(SUM(X39,AA39)-J17&gt;20,AA39&gt;10,SUM(X39,10)-J17&gt;20),"20",IF(AND(SUM(X39,AA39)-J17&gt;20,AA39&gt;10,SUM(X39,10)-J17&lt;=20),SUM(X39,10)-J17))))))</f>
        <v>3</v>
      </c>
      <c r="Y40" s="906"/>
      <c r="Z40" s="906"/>
      <c r="AA40" s="906"/>
      <c r="AB40" s="838"/>
      <c r="AC40" s="1048">
        <f>IF(SUM(AC39,AE39)-S17&lt;0,0,IF(AND(SUM(AC39,AE39)-S17&lt;=20,AE39&lt;=10),SUM(AC39,AE39)-S17,IF(AND(SUM(AC39,AE39)-S17&lt;=20,AE39&gt;10),SUM(AC39,10)-S17,IF(AND(SUM(AC39,AE39)-S17&gt;20,AE39&lt;=10),"20",IF(AND(SUM(AC39,AE39)-S17&gt;20,AE39&gt;10,SUM(AC39,10)-S17&gt;20),"20",IF(AND(SUM(AC39,AE39)-S17&gt;20,AE39&gt;10,SUM(AC39,10)-S17&lt;=20),SUM(AC39,10)-S17))))))</f>
        <v>3</v>
      </c>
      <c r="AD40" s="906"/>
      <c r="AE40" s="906"/>
      <c r="AF40" s="838"/>
      <c r="AG40" s="1048">
        <f>IF(SUM(AG39,AJ39)-AB17&lt;0,0,IF(AND(SUM(AG39,AJ39)-AB17&lt;=20,AJ39&lt;=10),SUM(AG39,AJ39)-AB17,IF(AND(SUM(AG39,AJ39)-AB17&lt;=20,AJ39&gt;10),SUM(AG39,10)-AB17,IF(AND(SUM(AG39,AJ39)-AB17&gt;20,AJ39&lt;=10),"20",IF(AND(SUM(AG39,AJ39)-AB17&gt;20,AJ39&gt;10,SUM(AG39,10)-AB17&gt;20),"20",IF(AND(SUM(AG39,AJ39)-AB17&gt;20,AJ39&gt;10,SUM(AG39,10)-AB17&lt;=20),SUM(AG39,10)-AB17))))))</f>
        <v>3</v>
      </c>
      <c r="AH40" s="906"/>
      <c r="AI40" s="906"/>
      <c r="AJ40" s="906"/>
      <c r="AK40" s="838"/>
      <c r="AL40" s="1048">
        <f>IF(SUM(AL39,AN39)-AK17&lt;0,0,IF(AND(SUM(AL39,AN39)-AK17&lt;=20,AN39&lt;=10),SUM(AL39,AN39)-AK17,IF(AND(SUM(AL39,AN39)-AK17&lt;=20,AN39&gt;10),SUM(AL39,10)-AK17,IF(AND(SUM(AL39,AN39)-AK17&gt;20,AN39&lt;=10),"20",IF(AND(SUM(AL39,AN39)-AK17&gt;20,AN39&gt;10,SUM(AL39,10)-AK17&gt;20),"20",IF(AND(SUM(AL39,AN39)-AK17&gt;20,AN39&gt;10,SUM(AL39,10)-AK17&lt;=20),SUM(AL39,10)-AK17))))))</f>
        <v>0</v>
      </c>
      <c r="AM40" s="906"/>
      <c r="AN40" s="906"/>
      <c r="AO40" s="838"/>
      <c r="AP40" s="1048">
        <f>IF(SUM(AP39,AS39)-AT17&lt;0,0,IF(AND(SUM(AP39,AS39)-AT17&lt;=20,AS39&lt;=10),SUM(AP39,AS39)-AT17,IF(AND(SUM(AP39,AS39)-AT17&lt;=20,AS39&gt;10),SUM(AP39,10)-AT17,IF(AND(SUM(AP39,AS39)-AT17&gt;20,AS39&lt;=10),"20",IF(AND(SUM(AP39,AS39)-AT17&gt;20,AS39&gt;10,SUM(AP39,10)-AT17&gt;20),"20",IF(AND(SUM(AP39,AS39)-AT17&gt;20,AS39&gt;10,SUM(AP39,10)-AT17&lt;=20),SUM(AP39,10)-AT17))))))</f>
        <v>0</v>
      </c>
      <c r="AQ40" s="906"/>
      <c r="AR40" s="906"/>
      <c r="AS40" s="906"/>
      <c r="AT40" s="838"/>
      <c r="AU40" s="843">
        <f>X40+AC40+AG40+AL40+AP40</f>
        <v>9</v>
      </c>
      <c r="AV40" s="1068"/>
      <c r="AW40" s="208"/>
      <c r="AX40" s="207"/>
      <c r="AY40" s="207"/>
    </row>
    <row r="41" spans="1:79" ht="15" customHeight="1">
      <c r="A41" s="999" t="s">
        <v>31</v>
      </c>
      <c r="B41" s="1021"/>
      <c r="C41" s="1022"/>
      <c r="D41" s="117">
        <v>1</v>
      </c>
      <c r="E41" s="993" t="s">
        <v>65</v>
      </c>
      <c r="F41" s="994"/>
      <c r="G41" s="994"/>
      <c r="H41" s="994"/>
      <c r="I41" s="994"/>
      <c r="J41" s="994"/>
      <c r="K41" s="994"/>
      <c r="L41" s="994"/>
      <c r="M41" s="994"/>
      <c r="N41" s="994"/>
      <c r="O41" s="994"/>
      <c r="P41" s="994"/>
      <c r="Q41" s="994"/>
      <c r="R41" s="994"/>
      <c r="S41" s="995"/>
      <c r="T41" s="882"/>
      <c r="U41" s="882"/>
      <c r="V41" s="882"/>
      <c r="W41" s="894"/>
      <c r="X41" s="1063">
        <f>IF(AND(SUMIF($P$24:$P$38,"=1",AA24:AA38)&lt;=10,SUMIF($P$24:$P$38,"=1",X24:X38)+SUMIF($P$24:$P$38,"=1",AA24:AA38)&lt;=VALUE(X40)),SUMIF($P$24:$P$38,"=1",X24:X38)+SUMIF($P$24:$P$38,"=1",AA24:AA38),IF(AND(SUMIF($P$24:$P$38,"=1",AA24:AA38)&lt;=10,SUMIF($P$24:$P$38,"=1",X24:X38)+SUMIF($P$24:$P$38,"=1",AA24:AA38)&gt;VALUE(X40)),VALUE(X40),IF(AND(SUMIF($P$24:$P$38,"=1",AA24:AA38)&gt;10,SUMIF($P$24:$P$38,"=1",X24:X38)+10&lt;=VALUE(X40)),SUMIF($P$24:$P$38,"=1",X24:X38)+10,IF(AND(SUMIF($P$24:$P$38,"=1",AA24:AA38)&gt;10,SUMIF($P$24:$P$38,"=1",X24:X38)+10&gt;VALUE(X40)),VALUE(X40)))))</f>
        <v>3</v>
      </c>
      <c r="Y41" s="1064"/>
      <c r="Z41" s="1064"/>
      <c r="AA41" s="1064"/>
      <c r="AB41" s="1065"/>
      <c r="AC41" s="1063">
        <f>IF(AND(SUMIF($P$24:$P$38,"=1",AE24:AE38)&lt;=10,SUMIF($P$24:$P$38,"=1",AC24:AC38)+SUMIF($P$24:$P$38,"=1",AE24:AE38)&lt;=VALUE(AC40)),SUMIF($P$24:$P$38,"=1",AC24:AC38)+SUMIF($P$24:$P$38,"=1",AE24:AE38),IF(AND(SUMIF($P$24:$P$38,"=1",AE24:AE38)&lt;=10,SUMIF($P$24:$P$38,"=1",AC24:AC38)+SUMIF($P$24:$P$38,"=1",AE24:AE38)&gt;VALUE(AC40)),VALUE(AC40),IF(AND(SUMIF($P$24:$P$38,"=1",AE24:AE38)&gt;10,SUMIF($P$24:$P$38,"=1",AC24:AC38)+10&lt;=VALUE(AC40)),SUMIF($P$24:$P$38,"=1",AC24:AC38)+10,IF(AND(SUMIF($P$24:$P$38,"=1",AE24:AE38)&gt;10,SUMIF($P$24:$P$38,"=1",AC24:AC38)+10&gt;VALUE(AC40)),VALUE(AC40)))))</f>
        <v>3</v>
      </c>
      <c r="AD41" s="1064"/>
      <c r="AE41" s="1064"/>
      <c r="AF41" s="1065"/>
      <c r="AG41" s="1063">
        <f>IF(AND(SUMIF($P$24:$P$38,"=1",AJ24:AJ38)&lt;=10,SUMIF($P$24:$P$38,"=1",AG24:AG38)+SUMIF($P$24:$P$38,"=1",AJ24:AJ38)&lt;=VALUE(AG40)),SUMIF($P$24:$P$38,"=1",AG24:AG38)+SUMIF($P$24:$P$38,"=1",AJ24:AJ38),IF(AND(SUMIF($P$24:$P$38,"=1",AJ24:AJ38)&lt;=10,SUMIF($P$24:$P$38,"=1",AG24:AG38)+SUMIF($P$24:$P$38,"=1",AJ24:AJ38)&gt;VALUE(AG40)),VALUE(AG40),IF(AND(SUMIF($P$24:$P$38,"=1",AJ24:AJ38)&gt;10,SUMIF($P$24:$P$38,"=1",AG24:AG38)+10&lt;=VALUE(AG40)),SUMIF($P$24:$P$38,"=1",AG24:AG38)+10,IF(AND(SUMIF($P$24:$P$38,"=1",AJ24:AJ38)&gt;10,SUMIF($P$24:$P$38,"=1",AG24:AG38)+10&gt;VALUE(AG40)),VALUE(AG40)))))</f>
        <v>3</v>
      </c>
      <c r="AH41" s="1064"/>
      <c r="AI41" s="1064"/>
      <c r="AJ41" s="1064"/>
      <c r="AK41" s="1065"/>
      <c r="AL41" s="1063">
        <f>IF(AND(SUMIF($P$24:$P$38,"=1",AN24:AN38)&lt;=10,SUMIF($P$24:$P$38,"=1",AL24:AL38)+SUMIF($P$24:$P$38,"=1",AN24:AN38)&lt;=VALUE(AL40)),SUMIF($P$24:$P$38,"=1",AL24:AL38)+SUMIF($P$24:$P$38,"=1",AN24:AN38),IF(AND(SUMIF($P$24:$P$38,"=1",AN24:AN38)&lt;=10,SUMIF($P$24:$P$38,"=1",AL24:AL38)+SUMIF($P$24:$P$38,"=1",AN24:AN38)&gt;VALUE(AL40)),VALUE(AL40),IF(AND(SUMIF($P$24:$P$38,"=1",AN24:AN38)&gt;10,SUMIF($P$24:$P$38,"=1",AL24:AL38)+10&lt;=VALUE(AL40)),SUMIF($P$24:$P$38,"=1",AL24:AL38)+10,IF(AND(SUMIF($P$24:$P$38,"=1",AN24:AN38)&gt;10,SUMIF($P$24:$P$38,"=1",AL24:AL38)+10&gt;VALUE(AL40)),VALUE(AL40)))))</f>
        <v>0</v>
      </c>
      <c r="AM41" s="1064"/>
      <c r="AN41" s="1064"/>
      <c r="AO41" s="1065"/>
      <c r="AP41" s="1063">
        <f>IF(AND(SUMIF($P$24:$P$38,"=1",AS24:AS38)&lt;=10,SUMIF($P$24:$P$38,"=1",AP24:AP38)+SUMIF($P$24:$P$38,"=1",AS24:AS38)&lt;=VALUE(AP40)),SUMIF($P$24:$P$38,"=1",AP24:AP38)+SUMIF($P$24:$P$38,"=1",AS24:AS38),IF(AND(SUMIF($P$24:$P$38,"=1",AS24:AS38)&lt;=10,SUMIF($P$24:$P$38,"=1",AP24:AP38)+SUMIF($P$24:$P$38,"=1",AS24:AS38)&gt;VALUE(AP40)),VALUE(AP40),IF(AND(SUMIF($P$24:$P$38,"=1",AS24:AS38)&gt;10,SUMIF($P$24:$P$38,"=1",AP24:AP38)+10&lt;=VALUE(AP40)),SUMIF($P$24:$P$38,"=1",AP24:AP38)+10,IF(AND(SUMIF($P$24:$P$38,"=1",AS24:AS38)&gt;10,SUMIF($P$24:$P$38,"=1",AP24:AP38)+10&gt;VALUE(AP40)),VALUE(AP40)))))</f>
        <v>0</v>
      </c>
      <c r="AQ41" s="1064"/>
      <c r="AR41" s="1064"/>
      <c r="AS41" s="1064"/>
      <c r="AT41" s="1065"/>
      <c r="AU41" s="1008">
        <f>SUM(X41:AP41)</f>
        <v>9</v>
      </c>
      <c r="AV41" s="1009"/>
      <c r="AW41" s="207"/>
      <c r="AX41" s="207"/>
      <c r="AY41" s="207"/>
      <c r="BA41" s="13" t="str">
        <f>IF(E41="","",E41)</f>
        <v>İKTİSADİ VE İDARİ BİL. FAKÜLTESİ</v>
      </c>
      <c r="BB41" s="13" t="str">
        <f>IF(BA41="","",VLOOKUP(BA41,Birimler!$B$2:$C$28,2,FALSE))</f>
        <v>İ.İ.B.F.</v>
      </c>
      <c r="BC41" s="13">
        <v>1</v>
      </c>
    </row>
    <row r="42" spans="1:79" ht="15" customHeight="1">
      <c r="A42" s="1023"/>
      <c r="B42" s="1024"/>
      <c r="C42" s="1025"/>
      <c r="D42" s="118">
        <v>2</v>
      </c>
      <c r="E42" s="922" t="s">
        <v>50</v>
      </c>
      <c r="F42" s="923"/>
      <c r="G42" s="923"/>
      <c r="H42" s="923"/>
      <c r="I42" s="923"/>
      <c r="J42" s="923"/>
      <c r="K42" s="923"/>
      <c r="L42" s="923"/>
      <c r="M42" s="923"/>
      <c r="N42" s="923"/>
      <c r="O42" s="923"/>
      <c r="P42" s="923"/>
      <c r="Q42" s="923"/>
      <c r="R42" s="923"/>
      <c r="S42" s="924"/>
      <c r="T42" s="1070"/>
      <c r="U42" s="1070"/>
      <c r="V42" s="1070"/>
      <c r="W42" s="886"/>
      <c r="X42" s="1069">
        <f>IF(SUMIF($P$24:$P$38,"=2",X24:X38)+SUMIF($P$24:$P$38,"=2",AA24:AA38)&lt;=VALUE(X40-X41),SUMIF($P$24:$P$38,"=2",X24:X38)+SUMIF($P$24:$P$38,"=2",AA24:AA38),VALUE(X40-X41))</f>
        <v>0</v>
      </c>
      <c r="Y42" s="1070"/>
      <c r="Z42" s="1070"/>
      <c r="AA42" s="1070"/>
      <c r="AB42" s="886"/>
      <c r="AC42" s="1069">
        <f>IF(SUMIF($P$24:$P$38,"=2",AC24:AC38)+SUMIF($P$24:$P$38,"=2",AE24:AE38)&lt;=VALUE(AC40-AC41),SUMIF($P$24:$P$38,"=2",AC24:AC38)+SUMIF($P$24:$P$38,"=2",AE24:AE38),VALUE(AC40-AC41))</f>
        <v>0</v>
      </c>
      <c r="AD42" s="1070"/>
      <c r="AE42" s="1070"/>
      <c r="AF42" s="886"/>
      <c r="AG42" s="1069">
        <f>IF(SUMIF($P$24:$P$38,"=2",AG24:AG38)+SUMIF($P$24:$P$38,"=2",AJ24:AJ38)&lt;=VALUE(AG40-AG41),SUMIF($P$24:$P$38,"=2",AG24:AG38)+SUMIF($P$24:$P$38,"=2",AJ24:AJ38),VALUE(AG40-AG41))</f>
        <v>0</v>
      </c>
      <c r="AH42" s="1070"/>
      <c r="AI42" s="1070"/>
      <c r="AJ42" s="1070"/>
      <c r="AK42" s="886"/>
      <c r="AL42" s="1069">
        <f>IF(SUMIF($P$24:$P$38,"=2",AL24:AL38)+SUMIF($P$24:$P$38,"=2",AN24:AN38)&lt;=VALUE(AL40-AL41),SUMIF($P$24:$P$38,"=2",AL24:AL38)+SUMIF($P$24:$P$38,"=2",AN24:AN38),VALUE(AL40-AL41))</f>
        <v>0</v>
      </c>
      <c r="AM42" s="1070"/>
      <c r="AN42" s="1070"/>
      <c r="AO42" s="886"/>
      <c r="AP42" s="1063">
        <f>IF(SUMIF($P$24:$P$38,"=2",AP24:AP38)+SUMIF($P$24:$P$38,"=2",AS24:AS38)&lt;=VALUE(AP40-AP41),SUMIF($P$24:$P$38,"=2",AP24:AP38)+SUMIF($P$24:$P$38,"=2",AS24:AS38),VALUE(AP40-AP41))</f>
        <v>0</v>
      </c>
      <c r="AQ42" s="1064"/>
      <c r="AR42" s="1064"/>
      <c r="AS42" s="1064"/>
      <c r="AT42" s="1065"/>
      <c r="AU42" s="1078">
        <f>SUM(X42:AP42)</f>
        <v>0</v>
      </c>
      <c r="AV42" s="1079"/>
      <c r="AW42" s="207"/>
      <c r="AX42" s="207"/>
      <c r="AY42" s="207"/>
      <c r="BA42" s="13" t="str">
        <f t="shared" ref="BA42:BA45" si="4">IF(E42="","",E42)</f>
        <v>SOSYAL BİLİMLER ENSTİTÜSÜ</v>
      </c>
      <c r="BB42" s="13" t="str">
        <f>IF(BA42="","",VLOOKUP(BA42,Birimler!$B$2:$C$28,2,FALSE))</f>
        <v>SOS. BİL.ENS.</v>
      </c>
      <c r="BC42" s="13">
        <v>2</v>
      </c>
    </row>
    <row r="43" spans="1:79" ht="15" customHeight="1">
      <c r="A43" s="1023"/>
      <c r="B43" s="1024"/>
      <c r="C43" s="1025"/>
      <c r="D43" s="118">
        <v>3</v>
      </c>
      <c r="E43" s="922"/>
      <c r="F43" s="923"/>
      <c r="G43" s="923"/>
      <c r="H43" s="923"/>
      <c r="I43" s="923"/>
      <c r="J43" s="923"/>
      <c r="K43" s="923"/>
      <c r="L43" s="923"/>
      <c r="M43" s="923"/>
      <c r="N43" s="923"/>
      <c r="O43" s="923"/>
      <c r="P43" s="923"/>
      <c r="Q43" s="923"/>
      <c r="R43" s="923"/>
      <c r="S43" s="924"/>
      <c r="T43" s="1070"/>
      <c r="U43" s="1070"/>
      <c r="V43" s="1070"/>
      <c r="W43" s="886"/>
      <c r="X43" s="1063">
        <f>IF(SUMIF($P$24:$P$38,"=3",X24:X38)+SUMIF($P$24:$P$38,"=3",AA24:AA38)&lt;=VALUE(X40-(X41+X42)),SUMIF($P$24:$P$38,"=3",X24:X38)+SUMIF($P$24:$P$38,"=3",AA24:AA38),VALUE(X40-(X41+X42)))</f>
        <v>0</v>
      </c>
      <c r="Y43" s="1064"/>
      <c r="Z43" s="1064"/>
      <c r="AA43" s="1064"/>
      <c r="AB43" s="1065"/>
      <c r="AC43" s="1063">
        <f>IF(SUMIF($P$24:$P$38,"=3",AC24:AC38)+SUMIF($P$24:$P$38,"=3",AE24:AE38)&lt;=VALUE(AC40-(AC41+AC42)),SUMIF($P$24:$P$38,"=3",AC24:AC38)+SUMIF($P$24:$P$38,"=3",AE24:AE38),VALUE(AC40-(AC41+AC42)))</f>
        <v>0</v>
      </c>
      <c r="AD43" s="1064"/>
      <c r="AE43" s="1064"/>
      <c r="AF43" s="1065"/>
      <c r="AG43" s="1063">
        <f>IF(SUMIF($P$24:$P$38,"=3",AG24:AG38)+SUMIF($P$24:$P$38,"=3",AJ24:AJ38)&lt;=VALUE(AG40-(AG41+AG42)),SUMIF($P$24:$P$38,"=3",AG24:AG38)+SUMIF($P$24:$P$38,"=3",AJ24:AJ38),VALUE(AG40-(AG41+AG42)))</f>
        <v>0</v>
      </c>
      <c r="AH43" s="1064"/>
      <c r="AI43" s="1064"/>
      <c r="AJ43" s="1064"/>
      <c r="AK43" s="1065"/>
      <c r="AL43" s="1063">
        <f>IF(SUMIF($P$24:$P$38,"=3",AL24:AL38)+SUMIF($P$24:$P$38,"=3",AN24:AN38)&lt;=VALUE(AL40-(AL41+AL42)),SUMIF($P$24:$P$38,"=3",AL24:AL38)+SUMIF($P$24:$P$38,"=3",AN24:AN38),VALUE(AL40-(AL41+AL42)))</f>
        <v>0</v>
      </c>
      <c r="AM43" s="1064"/>
      <c r="AN43" s="1064"/>
      <c r="AO43" s="1065"/>
      <c r="AP43" s="1063">
        <f>IF(SUMIF($P$24:$P$38,"=3",AP24:AP38)+SUMIF($P$24:$P$38,"=3",AS24:AS38)&lt;=VALUE(AP40-(AP41+AP42)),SUMIF($P$24:$P$38,"=3",AP24:AP38)+SUMIF($P$24:$P$38,"=3",AS24:AS38),VALUE(AP40-(AP41+AP42)))</f>
        <v>0</v>
      </c>
      <c r="AQ43" s="1064"/>
      <c r="AR43" s="1064"/>
      <c r="AS43" s="1064"/>
      <c r="AT43" s="1065"/>
      <c r="AU43" s="1078">
        <f>SUM(X43:AP43)</f>
        <v>0</v>
      </c>
      <c r="AV43" s="1079"/>
      <c r="AW43" s="207"/>
      <c r="AX43" s="207"/>
      <c r="AY43" s="207"/>
      <c r="BA43" s="13" t="str">
        <f t="shared" si="4"/>
        <v/>
      </c>
      <c r="BB43" s="13" t="str">
        <f>IF(BA43="","",VLOOKUP(BA43,Birimler!$B$2:$C$28,2,FALSE))</f>
        <v/>
      </c>
      <c r="BC43" s="13">
        <v>3</v>
      </c>
    </row>
    <row r="44" spans="1:79" ht="15" customHeight="1">
      <c r="A44" s="1023"/>
      <c r="B44" s="1024"/>
      <c r="C44" s="1025"/>
      <c r="D44" s="118">
        <v>4</v>
      </c>
      <c r="E44" s="922"/>
      <c r="F44" s="923"/>
      <c r="G44" s="923"/>
      <c r="H44" s="923"/>
      <c r="I44" s="923"/>
      <c r="J44" s="923"/>
      <c r="K44" s="923"/>
      <c r="L44" s="923"/>
      <c r="M44" s="923"/>
      <c r="N44" s="923"/>
      <c r="O44" s="923"/>
      <c r="P44" s="923"/>
      <c r="Q44" s="923"/>
      <c r="R44" s="923"/>
      <c r="S44" s="924"/>
      <c r="T44" s="1070"/>
      <c r="U44" s="1070"/>
      <c r="V44" s="1070"/>
      <c r="W44" s="886"/>
      <c r="X44" s="1063">
        <f>IF(SUMIF($P$24:$P$38,"=4",X24:X38)+SUMIF($P$24:$P$38,"=4",AA24:AA38)&lt;=VALUE(X40-(X41+X42+X43)),SUMIF($P$24:$P$38,"=4",X24:X38)+SUMIF($P$24:$P$38,"=4",AA24:AA38),VALUE(X40-(X41+X42+X43)))</f>
        <v>0</v>
      </c>
      <c r="Y44" s="1064"/>
      <c r="Z44" s="1064"/>
      <c r="AA44" s="1064"/>
      <c r="AB44" s="1065"/>
      <c r="AC44" s="1063">
        <f>IF(SUMIF($P$24:$P$38,"=4",AC24:AC38)+SUMIF($P$24:$P$38,"=4",AE24:AE38)&lt;=VALUE(AC40-(AC41+AC42+AC43)),SUMIF($P$24:$P$38,"=4",AC24:AC38)+SUMIF($P$24:$P$38,"=4",AE24:AE38),VALUE(AC40-(AC41+AC42+AC43)))</f>
        <v>0</v>
      </c>
      <c r="AD44" s="1064"/>
      <c r="AE44" s="1064"/>
      <c r="AF44" s="1065"/>
      <c r="AG44" s="1063">
        <f>IF(SUMIF($P$24:$P$38,"=4",AG24:AG38)+SUMIF($P$24:$P$38,"=4",AJ24:AJ38)&lt;=VALUE(AG40-(AG41+AG42+AG43)),SUMIF($P$24:$P$38,"=4",AG24:AG38)+SUMIF($P$24:$P$38,"=4",AJ24:AJ38),VALUE(AG40-(AG41+AG42+AG43)))</f>
        <v>0</v>
      </c>
      <c r="AH44" s="1064"/>
      <c r="AI44" s="1064"/>
      <c r="AJ44" s="1064"/>
      <c r="AK44" s="1065"/>
      <c r="AL44" s="1063">
        <f>IF(SUMIF($P$24:$P$38,"=4",AL24:AL38)+SUMIF($P$24:$P$38,"=4",AN24:AN38)&lt;=VALUE(AL40-(AL41+AL42+AL43)),SUMIF($P$24:$P$38,"=4",AL24:AL38)+SUMIF($P$24:$P$38,"=4",AN24:AN38),VALUE(AL40-(AL41+AL42+AL43)))</f>
        <v>0</v>
      </c>
      <c r="AM44" s="1064"/>
      <c r="AN44" s="1064"/>
      <c r="AO44" s="1065"/>
      <c r="AP44" s="1063">
        <f>IF(SUMIF($P$24:$P$38,"=4",AP24:AP38)+SUMIF($P$24:$P$38,"=4",AS24:AS38)&lt;=VALUE(AP40-(AP41+AP42+AP43)),SUMIF($P$24:$P$38,"=4",AP24:AP38)+SUMIF($P$24:$P$38,"=4",AS24:AS38),VALUE(AP40-(AP41+AP42+AP43)))</f>
        <v>0</v>
      </c>
      <c r="AQ44" s="1064"/>
      <c r="AR44" s="1064"/>
      <c r="AS44" s="1064"/>
      <c r="AT44" s="1065"/>
      <c r="AU44" s="1078">
        <f>SUM(X44:AP44)</f>
        <v>0</v>
      </c>
      <c r="AV44" s="1079"/>
      <c r="AW44" s="207"/>
      <c r="AX44" s="207"/>
      <c r="AY44" s="207"/>
      <c r="BA44" s="13" t="str">
        <f t="shared" si="4"/>
        <v/>
      </c>
      <c r="BB44" s="13" t="str">
        <f>IF(BA44="","",VLOOKUP(BA44,Birimler!$B$2:$C$28,2,FALSE))</f>
        <v/>
      </c>
      <c r="BC44" s="13">
        <v>4</v>
      </c>
    </row>
    <row r="45" spans="1:79" ht="15" customHeight="1" thickBot="1">
      <c r="A45" s="1026"/>
      <c r="B45" s="1027"/>
      <c r="C45" s="1028"/>
      <c r="D45" s="119">
        <v>5</v>
      </c>
      <c r="E45" s="986"/>
      <c r="F45" s="987"/>
      <c r="G45" s="987"/>
      <c r="H45" s="987"/>
      <c r="I45" s="987"/>
      <c r="J45" s="987"/>
      <c r="K45" s="987"/>
      <c r="L45" s="987"/>
      <c r="M45" s="987"/>
      <c r="N45" s="987"/>
      <c r="O45" s="987"/>
      <c r="P45" s="987"/>
      <c r="Q45" s="987"/>
      <c r="R45" s="987"/>
      <c r="S45" s="988"/>
      <c r="T45" s="998"/>
      <c r="U45" s="898"/>
      <c r="V45" s="898"/>
      <c r="W45" s="1107"/>
      <c r="X45" s="1063">
        <f>IF(SUMIF($P$24:$P$38,"=5",X24:X38)+SUMIF($P$24:$P$38,"=5",AA24:AA38)&lt;=VALUE(X40-(X41+X42+X43+X44)),SUMIF($P$24:$P$38,"=5",X24:X38)+SUMIF($P$24:$P$38,"=5",AA24:AA38),VALUE(X40-(X41+X42+X43+X44)))</f>
        <v>0</v>
      </c>
      <c r="Y45" s="1064"/>
      <c r="Z45" s="1064"/>
      <c r="AA45" s="1064"/>
      <c r="AB45" s="1065"/>
      <c r="AC45" s="1063">
        <f>IF(SUMIF($P$24:$P$38,"=5",AC24:AC38)+SUMIF($P$24:$P$38,"=5",AE24:AE38)&lt;=VALUE(AC40-(AC41+AC42+AC43+AC44)),SUMIF($P$24:$P$38,"=5",AC24:AC38)+SUMIF($P$24:$P$38,"=5",AE24:AE38),VALUE(AC40-(AC41+AC42+AC43+AC44)))</f>
        <v>0</v>
      </c>
      <c r="AD45" s="1064"/>
      <c r="AE45" s="1064"/>
      <c r="AF45" s="1065"/>
      <c r="AG45" s="1063">
        <f>IF(SUMIF($P$24:$P$38,"=5",AG24:AG38)+SUMIF($P$24:$P$38,"=5",AJ24:AJ38)&lt;=VALUE(AG40-(AG41+AG42+AG43+AG44)),SUMIF($P$24:$P$38,"=5",AG24:AG38)+SUMIF($P$24:$P$38,"=5",AJ24:AJ38),VALUE(AG40-(AG41+AG42+AG43+AG44)))</f>
        <v>0</v>
      </c>
      <c r="AH45" s="1064"/>
      <c r="AI45" s="1064"/>
      <c r="AJ45" s="1064"/>
      <c r="AK45" s="1065"/>
      <c r="AL45" s="1063">
        <f>IF(SUMIF($P$24:$P$38,"=5",AL24:AL38)+SUMIF($P$24:$P$38,"=5",AN24:AN38)&lt;=VALUE(AL40-(AL41+AL42+AL43+AL44)),SUMIF($P$24:$P$38,"=5",AL24:AL38)+SUMIF($P$24:$P$38,"=5",AN24:AN38),VALUE(AL40-(AL41+AL42+AL43+AL44)))</f>
        <v>0</v>
      </c>
      <c r="AM45" s="1064"/>
      <c r="AN45" s="1064"/>
      <c r="AO45" s="1065"/>
      <c r="AP45" s="1063">
        <f>IF(SUMIF($P$24:$P$38,"=5",AP24:AP38)+SUMIF($P$24:$P$38,"=5",AS24:AS38)&lt;=VALUE(AP40-(AP41+AP42+AP43+AP44)),SUMIF($P$24:$P$38,"=5",AP24:AP38)+SUMIF($P$24:$P$38,"=5",AS24:AS38),VALUE(AP40-(AP41+AP42+AP43+AP44)))</f>
        <v>0</v>
      </c>
      <c r="AQ45" s="1064"/>
      <c r="AR45" s="1064"/>
      <c r="AS45" s="1064"/>
      <c r="AT45" s="1065"/>
      <c r="AU45" s="1080">
        <f>SUM(X45:AP45)</f>
        <v>0</v>
      </c>
      <c r="AV45" s="1081"/>
      <c r="AW45" s="207"/>
      <c r="AX45" s="207"/>
      <c r="AY45" s="207"/>
      <c r="BA45" s="13" t="str">
        <f t="shared" si="4"/>
        <v/>
      </c>
      <c r="BB45" s="13" t="str">
        <f>IF(BA45="","",VLOOKUP(BA45,Birimler!$B$2:$C$28,2,FALSE))</f>
        <v/>
      </c>
      <c r="BC45" s="13">
        <v>5</v>
      </c>
    </row>
    <row r="46" spans="1:79" ht="1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04"/>
      <c r="AV46" s="104"/>
      <c r="AW46" s="207"/>
      <c r="AX46" s="207"/>
      <c r="AY46" s="207"/>
      <c r="AZ46" s="14"/>
    </row>
    <row r="47" spans="1:79" ht="15" customHeight="1" thickBot="1">
      <c r="A47" s="170"/>
      <c r="B47" s="170"/>
      <c r="C47" s="170"/>
      <c r="D47" s="170"/>
      <c r="E47" s="170"/>
      <c r="F47" s="170"/>
      <c r="G47" s="170"/>
      <c r="H47" s="170"/>
      <c r="I47" s="170"/>
      <c r="J47" s="104"/>
      <c r="K47" s="171"/>
      <c r="L47" s="171"/>
      <c r="M47" s="171"/>
      <c r="N47" s="171"/>
      <c r="O47" s="171"/>
      <c r="P47" s="171"/>
      <c r="Q47" s="171"/>
      <c r="R47" s="1087" t="s">
        <v>47</v>
      </c>
      <c r="S47" s="1088"/>
      <c r="T47" s="1088"/>
      <c r="U47" s="1088"/>
      <c r="V47" s="1088"/>
      <c r="W47" s="1088"/>
      <c r="X47" s="1088"/>
      <c r="Y47" s="1088"/>
      <c r="Z47" s="1088"/>
      <c r="AA47" s="1088"/>
      <c r="AB47" s="1088"/>
      <c r="AC47" s="1088"/>
      <c r="AD47" s="1088"/>
      <c r="AE47" s="104"/>
      <c r="AF47" s="104"/>
      <c r="AG47" s="104"/>
      <c r="AH47" s="104"/>
      <c r="AI47" s="104"/>
      <c r="AJ47" s="104"/>
      <c r="AK47" s="104"/>
      <c r="AL47" s="104"/>
      <c r="AM47" s="104"/>
      <c r="AN47" s="104"/>
      <c r="AO47" s="104"/>
      <c r="AP47" s="104"/>
      <c r="AQ47" s="104"/>
      <c r="AR47" s="104"/>
      <c r="AS47" s="104"/>
      <c r="AT47" s="104"/>
      <c r="AU47" s="104"/>
      <c r="AV47" s="104"/>
      <c r="AW47" s="206"/>
      <c r="AX47" s="206"/>
      <c r="AY47" s="206"/>
      <c r="AZ47" s="13">
        <f>IF(AND(I20&lt;=10,I51&gt;10,J19&gt;0,I50&gt;=10),10,IF(AND(I20&lt;=10,I51&gt;10,J19&gt;0,I50&lt;10,I50+10-I20&gt;10),10,))</f>
        <v>0</v>
      </c>
      <c r="BA47" s="13">
        <f>IF(AND(AA39&lt;=10,AA60&gt;10,X40&gt;0,X60&gt;=10),10,IF(AND(AA39&lt;=10,AA60&gt;10,X40&gt;0,X60&lt;10,X60+10-AA39&gt;10),10,))</f>
        <v>0</v>
      </c>
    </row>
    <row r="48" spans="1:79" ht="15" customHeight="1">
      <c r="A48" s="121"/>
      <c r="B48" s="902" t="s">
        <v>5</v>
      </c>
      <c r="C48" s="902"/>
      <c r="D48" s="902"/>
      <c r="E48" s="902"/>
      <c r="F48" s="902"/>
      <c r="G48" s="902"/>
      <c r="H48" s="902"/>
      <c r="I48" s="902"/>
      <c r="J48" s="1032"/>
      <c r="K48" s="902" t="s">
        <v>6</v>
      </c>
      <c r="L48" s="902"/>
      <c r="M48" s="902"/>
      <c r="N48" s="902"/>
      <c r="O48" s="902"/>
      <c r="P48" s="902"/>
      <c r="Q48" s="902"/>
      <c r="R48" s="902"/>
      <c r="S48" s="1032"/>
      <c r="T48" s="902" t="s">
        <v>7</v>
      </c>
      <c r="U48" s="902"/>
      <c r="V48" s="902"/>
      <c r="W48" s="902"/>
      <c r="X48" s="902"/>
      <c r="Y48" s="902"/>
      <c r="Z48" s="902"/>
      <c r="AA48" s="902"/>
      <c r="AB48" s="1032"/>
      <c r="AC48" s="902" t="s">
        <v>8</v>
      </c>
      <c r="AD48" s="902"/>
      <c r="AE48" s="902"/>
      <c r="AF48" s="902"/>
      <c r="AG48" s="902"/>
      <c r="AH48" s="902"/>
      <c r="AI48" s="902"/>
      <c r="AJ48" s="902"/>
      <c r="AK48" s="1032"/>
      <c r="AL48" s="902" t="s">
        <v>9</v>
      </c>
      <c r="AM48" s="902"/>
      <c r="AN48" s="902"/>
      <c r="AO48" s="902"/>
      <c r="AP48" s="902"/>
      <c r="AQ48" s="902"/>
      <c r="AR48" s="902"/>
      <c r="AS48" s="902"/>
      <c r="AT48" s="1032"/>
      <c r="AU48" s="1083" t="s">
        <v>45</v>
      </c>
      <c r="AV48" s="1084"/>
      <c r="AW48" s="206"/>
      <c r="AX48" s="206"/>
      <c r="AY48" s="206"/>
      <c r="AZ48" s="13">
        <f>IF(AND(I20&lt;=10,I51&gt;10,J19&gt;0,I50&lt;10,I50+10-I20&lt;=10),I50+10-I20,IF(AND(I20&lt;=10,I51&gt;10,J19=0,I19+I20+I50+10-I20-J17&gt;10),10,IF(AND(I20&lt;=10,I51&gt;10,J19=0,I19+I20+I50+10-I20-J17&lt;0),0,IF(AND(I20&lt;=10,I51&gt;10,J19=0,I19+I20+I50+10-I20-J17&gt;0,I19+I20+I50+10-I20-J17&lt;=10),I19+I20+I50+10-I20-J17,AZ47))))</f>
        <v>0</v>
      </c>
      <c r="BA48" s="13">
        <f>IF(AND(AA39&lt;=10,AA60&gt;10,X40&gt;0,X60&lt;10,X60+10-AA39&lt;=10),X60+10-AA39,IF(AND(AA39&lt;=10,AA60&gt;10,X40=0,X39+AA39+X60+10-AA39-J17&gt;10),10,IF(AND(AA39&lt;=10,AA60&gt;10,X40=0,X39+AA39+X60+10-AA39-J17&lt;0),0,IF(AND(AA39&lt;=10,AA60&gt;10,X40=0,X39+AA39+X60+10-AA39-J17&gt;0,X39+AA39+X60+10-AA39-J17&lt;=10),X39+AA39+X60+10-AA39-J17,BA47))))</f>
        <v>0</v>
      </c>
    </row>
    <row r="49" spans="1:79" ht="15" customHeight="1" thickBot="1">
      <c r="A49" s="122"/>
      <c r="B49" s="123" t="s">
        <v>68</v>
      </c>
      <c r="C49" s="124" t="s">
        <v>1</v>
      </c>
      <c r="D49" s="124" t="s">
        <v>2</v>
      </c>
      <c r="E49" s="124" t="s">
        <v>69</v>
      </c>
      <c r="F49" s="124" t="s">
        <v>3</v>
      </c>
      <c r="G49" s="124" t="s">
        <v>4</v>
      </c>
      <c r="H49" s="106" t="s">
        <v>70</v>
      </c>
      <c r="I49" s="125" t="s">
        <v>0</v>
      </c>
      <c r="J49" s="126" t="s">
        <v>44</v>
      </c>
      <c r="K49" s="123" t="s">
        <v>68</v>
      </c>
      <c r="L49" s="124" t="s">
        <v>1</v>
      </c>
      <c r="M49" s="124" t="s">
        <v>2</v>
      </c>
      <c r="N49" s="124" t="s">
        <v>69</v>
      </c>
      <c r="O49" s="124" t="s">
        <v>3</v>
      </c>
      <c r="P49" s="124" t="s">
        <v>4</v>
      </c>
      <c r="Q49" s="106" t="s">
        <v>70</v>
      </c>
      <c r="R49" s="125" t="s">
        <v>0</v>
      </c>
      <c r="S49" s="126" t="s">
        <v>44</v>
      </c>
      <c r="T49" s="123" t="s">
        <v>68</v>
      </c>
      <c r="U49" s="124" t="s">
        <v>1</v>
      </c>
      <c r="V49" s="124" t="s">
        <v>2</v>
      </c>
      <c r="W49" s="124" t="s">
        <v>69</v>
      </c>
      <c r="X49" s="124" t="s">
        <v>3</v>
      </c>
      <c r="Y49" s="124" t="s">
        <v>4</v>
      </c>
      <c r="Z49" s="106" t="s">
        <v>70</v>
      </c>
      <c r="AA49" s="125" t="s">
        <v>0</v>
      </c>
      <c r="AB49" s="126" t="s">
        <v>44</v>
      </c>
      <c r="AC49" s="123" t="s">
        <v>68</v>
      </c>
      <c r="AD49" s="124" t="s">
        <v>1</v>
      </c>
      <c r="AE49" s="124" t="s">
        <v>2</v>
      </c>
      <c r="AF49" s="124" t="s">
        <v>69</v>
      </c>
      <c r="AG49" s="124" t="s">
        <v>3</v>
      </c>
      <c r="AH49" s="124" t="s">
        <v>4</v>
      </c>
      <c r="AI49" s="106" t="s">
        <v>70</v>
      </c>
      <c r="AJ49" s="125" t="s">
        <v>0</v>
      </c>
      <c r="AK49" s="126" t="s">
        <v>44</v>
      </c>
      <c r="AL49" s="123" t="s">
        <v>68</v>
      </c>
      <c r="AM49" s="124" t="s">
        <v>1</v>
      </c>
      <c r="AN49" s="124" t="s">
        <v>2</v>
      </c>
      <c r="AO49" s="124" t="s">
        <v>69</v>
      </c>
      <c r="AP49" s="124" t="s">
        <v>3</v>
      </c>
      <c r="AQ49" s="124" t="s">
        <v>4</v>
      </c>
      <c r="AR49" s="106" t="s">
        <v>70</v>
      </c>
      <c r="AS49" s="125" t="s">
        <v>0</v>
      </c>
      <c r="AT49" s="126" t="s">
        <v>44</v>
      </c>
      <c r="AU49" s="1085"/>
      <c r="AV49" s="1086"/>
      <c r="AW49" s="164"/>
      <c r="AX49" s="164"/>
      <c r="AY49" s="206"/>
      <c r="AZ49" s="13">
        <f>IF(AND(I20&lt;=10,I51&lt;=10,I20+I51&gt;=10,J19&gt;0,I50&lt;10,I50+10-I20&lt;=10),I50+10-I20,IF(AND(I20&lt;=10,I51&lt;=10,I20+I51&gt;=10,J19=0,I19+I20+I50+10-I20-J17&gt;10),10,IF(AND(I20&lt;=10,I51&lt;=10,I20+I51&gt;=10,J19=0,I19+I20+I50+10-I20-J17&lt;0),0,IF(AND(I20&lt;=10,I51&lt;=10,I20+I51&gt;=10,J19=0,I19+I20+I50+10-I20-J17&gt;0,I19+I20+I50+10-I20-J17&lt;=10),I19+I20+I50+10-I20-J17,AZ48))))</f>
        <v>0</v>
      </c>
      <c r="BA49" s="13">
        <f>IF(AND(AA39&lt;=10,AA60&lt;=10,AA39+AA60&gt;=10,X40&gt;0,X60&lt;10,X60+10-AA39&lt;=10),X60+10-AA39,IF(AND(AA39&lt;=10,AA60&lt;=10,AA39+AA60&gt;=10,X40=0,X39+AA39+X60+10-AA39-J17&gt;10),10,IF(AND(AA39&lt;=10,AA60&lt;=10,AA39+AA60&gt;=10,X40=0,X39+AA39+X60+10-AA39-J17&lt;0),0,IF(AND(AA39&lt;=10,AA60&lt;=10,AA39+AA60&gt;=10,X40=0,X39+AA39+X60+10-AA39-J17&gt;0,X39+AA39+X60+10-AA39-J17&lt;=10),X39+AA39+X60+10-AA39-J17,BA48))))</f>
        <v>0</v>
      </c>
    </row>
    <row r="50" spans="1:79" ht="15" customHeight="1">
      <c r="A50" s="127" t="s">
        <v>17</v>
      </c>
      <c r="B50" s="102">
        <f>IF(B7="",IF(DersYükü!$F$59=0,"",DersYükü!$F$59),B7)</f>
        <v>1</v>
      </c>
      <c r="C50" s="203">
        <f>IF(C7="",IF(DersYükü!$H$59=0,"",DersYükü!$H$59),C7)</f>
        <v>2</v>
      </c>
      <c r="D50" s="203" t="str">
        <f>IF(D7="",IF(DersYükü!$J$59=0,"",DersYükü!$J$59),D7)</f>
        <v/>
      </c>
      <c r="E50" s="203" t="str">
        <f>IF(E7="",IF(DersYükü!$L$59=0,"",DersYükü!$L$59),E7)</f>
        <v/>
      </c>
      <c r="F50" s="203" t="str">
        <f>IF(F7="",IF(DersYükü!$N$59=0,"",DersYükü!$N$59),F7)</f>
        <v/>
      </c>
      <c r="G50" s="203" t="str">
        <f>IF(G7="",IF(DersYükü!$R$59=0,"",DersYükü!$R$59),G7)</f>
        <v/>
      </c>
      <c r="H50" s="203" t="str">
        <f>IF(H7="",IF(DersYükü!$V$59=0,"",DersYükü!$V$59),H7)</f>
        <v/>
      </c>
      <c r="I50" s="203">
        <f>SUM(B50:H50)</f>
        <v>3</v>
      </c>
      <c r="J50" s="918">
        <f>IF(AND(I20&gt;=10,J19&gt;0,I50&gt;=10),10,IF(AND(I20&gt;=10,J19&gt;0,I50&lt;10),I50,IF(AND(I20&gt;=10,J19=0,(I19+10+I50-J17)&gt;0,(I19+10+I50-J17)&lt;10),(I19+10+I50-J17),IF(AND(I20&gt;=10,J19=0,(I19+10+I50-J17)&gt;10),10,IF(AND(I20&gt;=10,J19=0,I20+10+I50-J17&lt;0),0,IF(AND(I20&lt;=10,I20+I51&lt;10,J19&gt;0,I50+I51&lt;=10),I50+I51,AZ50))))))</f>
        <v>3</v>
      </c>
      <c r="K50" s="102">
        <f>IF($AM$67&lt;2,"",IF(K7="",IF(DersYükü!$F$59=0,"",DersYükü!$F$59),K7))</f>
        <v>1</v>
      </c>
      <c r="L50" s="102">
        <f>IF($AM$67&lt;2,"",IF(L7="",IF(DersYükü!$H$59=0,"",DersYükü!$H$59),L7))</f>
        <v>2</v>
      </c>
      <c r="M50" s="102" t="str">
        <f>IF($AM$67&lt;2,"",IF(M7="",IF(DersYükü!$J$59=0,"",DersYükü!$J$59),M7))</f>
        <v/>
      </c>
      <c r="N50" s="102" t="str">
        <f>IF($AM$67&lt;2,"",IF(N7="",IF(DersYükü!$L$59=0,"",DersYükü!$L$59),N7))</f>
        <v/>
      </c>
      <c r="O50" s="102" t="str">
        <f>IF($AM$67&lt;2,"",IF(O7="",IF(DersYükü!$N$59=0,"",DersYükü!$N$59),O7))</f>
        <v/>
      </c>
      <c r="P50" s="102" t="str">
        <f>IF($AM$67&lt;2,"",IF(P7="",IF(DersYükü!$R$59=0,"",DersYükü!$R$59),P7))</f>
        <v/>
      </c>
      <c r="Q50" s="102" t="str">
        <f>IF($AM$67&lt;2,"",IF(Q7="",IF(DersYükü!$V$59=0,"",DersYükü!$V$59),Q7))</f>
        <v/>
      </c>
      <c r="R50" s="128">
        <f>SUM(K50:Q50)</f>
        <v>3</v>
      </c>
      <c r="S50" s="918">
        <f>IF(AND(R20&gt;=10,S19&gt;0,R50&gt;=10),10,IF(AND(R20&gt;=10,S19&gt;0,R50&lt;10),R50,IF(AND(R20&gt;=10,S19=0,(R19+10+R50-S17)&gt;0,(R19+10+R50-S17)&lt;10),(R19+10+R50-S17),IF(AND(R20&gt;=10,S19=0,(R19+10+R50-S17)&gt;10),10,IF(AND(R20&gt;=10,S19=0,R20+10+R50-S17&lt;0),0,IF(AND(R20&lt;=10,R20+R51&lt;10,S19&gt;0,R50+R51&lt;=10),R50+R51,AZ55))))))</f>
        <v>3</v>
      </c>
      <c r="T50" s="102">
        <f>IF($AM$67&lt;3,"",IF(T7="",IF(DersYükü!$F$59=0,"",DersYükü!$F$59),T7))</f>
        <v>1</v>
      </c>
      <c r="U50" s="102">
        <f>IF($AM$67&lt;3,"",IF(U7="",IF(DersYükü!$H$59=0,"",DersYükü!$H$59),U7))</f>
        <v>2</v>
      </c>
      <c r="V50" s="102" t="str">
        <f>IF($AM$67&lt;3,"",IF(V7="",IF(DersYükü!$J$59=0,"",DersYükü!$J$59),V7))</f>
        <v/>
      </c>
      <c r="W50" s="102" t="str">
        <f>IF($AM$67&lt;3,"",IF(W7="",IF(DersYükü!$L$59=0,"",DersYükü!$L$59),W7))</f>
        <v/>
      </c>
      <c r="X50" s="102" t="str">
        <f>IF($AM$67&lt;3,"",IF(X7="",IF(DersYükü!$N$59=0,"",DersYükü!$N$59),X7))</f>
        <v/>
      </c>
      <c r="Y50" s="102" t="str">
        <f>IF($AM$67&lt;3,"",IF(Y7="",IF(DersYükü!$R$59=0,"",DersYükü!$R$59),Y7))</f>
        <v/>
      </c>
      <c r="Z50" s="102" t="str">
        <f>IF($AM$67&lt;3,"",IF(Z7="",IF(DersYükü!$V$59=0,"",DersYükü!$V$59),Z7))</f>
        <v/>
      </c>
      <c r="AA50" s="128">
        <f>SUM(T50:Z50)</f>
        <v>3</v>
      </c>
      <c r="AB50" s="918">
        <f>IF(AND(AA20&gt;=10,AB19&gt;0,AA50&gt;=10),10,IF(AND(AA20&gt;=10,AB19&gt;0,AA50&lt;10),AA50,IF(AND(AA20&gt;=10,AB19=0,(AA19+10+AA50-AB17)&gt;0,(AA19+10+AA50-AB17)&lt;10),(AA19+10+AA50-AB17),IF(AND(AA20&gt;=10,AB19=0,(AA19+10+AA50-AB17)&gt;10),10,IF(AND(AA20&gt;=10,AB19=0,AA20+10+AA50-AB17&lt;0),0,IF(AND(AA20&lt;=10,AA20+AA51&lt;10,AB19&gt;0,AA50+AA51&lt;=10),AA50+AA51,AZ60))))))</f>
        <v>3</v>
      </c>
      <c r="AC50" s="102">
        <f>IF($AM$67&lt;4,"",IF(AC7="",IF(DersYükü!$F$59=0,"",DersYükü!$F$59),AC7))</f>
        <v>0</v>
      </c>
      <c r="AD50" s="102">
        <f>IF($AM$67&lt;4,"",IF(AD7="",IF(DersYükü!$H$59=0,"",DersYükü!$H$59),AD7))</f>
        <v>2</v>
      </c>
      <c r="AE50" s="102" t="str">
        <f>IF($AM$67&lt;4,"",IF(AE7="",IF(DersYükü!$J$59=0,"",DersYükü!$J$59),AE7))</f>
        <v/>
      </c>
      <c r="AF50" s="102" t="str">
        <f>IF($AM$67&lt;4,"",IF(AF7="",IF(DersYükü!$L$59=0,"",DersYükü!$L$59),AF7))</f>
        <v/>
      </c>
      <c r="AG50" s="102" t="str">
        <f>IF($AM$67&lt;4,"",IF(AG7="",IF(DersYükü!$N$59=0,"",DersYükü!$N$59),AG7))</f>
        <v/>
      </c>
      <c r="AH50" s="102" t="str">
        <f>IF($AM$67&lt;4,"",IF(AH7="",IF(DersYükü!$R$59=0,"",DersYükü!$R$59),AH7))</f>
        <v/>
      </c>
      <c r="AI50" s="102" t="str">
        <f>IF($AM$67&lt;4,"",IF(AI7="",IF(DersYükü!$V$59=0,"",DersYükü!$V$59),AI7))</f>
        <v/>
      </c>
      <c r="AJ50" s="128">
        <f>SUM(AC50:AI50)</f>
        <v>2</v>
      </c>
      <c r="AK50" s="918">
        <f>IF(AND(AJ20&gt;=10,AK19&gt;0,AJ50&gt;=10),10,IF(AND(AJ20&gt;=10,AK19&gt;0,AJ50&lt;10),AJ50,IF(AND(AJ20&gt;=10,AK19=0,(AJ19+10+AJ50-AK17)&gt;0,(AJ19+10+AJ50-AK17)&lt;10),(AJ19+10+AJ50-AK17),IF(AND(AJ20&gt;=10,AK19=0,(AJ19+10+AJ50-AK17)&gt;10),10,IF(AND(AJ20&gt;=10,AK19=0,AJ20+10+AJ50-AK17&lt;0),0,IF(AND(AJ20&lt;=10,AJ20+AJ51&lt;10,AK19&gt;0,AJ50+AJ51&lt;=10),AJ50+AJ51,AZ65))))))</f>
        <v>1</v>
      </c>
      <c r="AL50" s="102" t="str">
        <f>IF($AM$67&lt;5,"",IF(AL7="",IF(DersYükü!$F$59=0,"",DersYükü!$F$59),AL7))</f>
        <v/>
      </c>
      <c r="AM50" s="102" t="str">
        <f>IF($AM$67&lt;5,"",IF(AM7="",IF(DersYükü!$H$59=0,"",DersYükü!$H$59),AM7))</f>
        <v/>
      </c>
      <c r="AN50" s="102" t="str">
        <f>IF($AM$67&lt;5,"",IF(AN7="",IF(DersYükü!$J$59=0,"",DersYükü!$J$59),AN7))</f>
        <v/>
      </c>
      <c r="AO50" s="102" t="str">
        <f>IF($AM$67&lt;5,"",IF(AO7="",IF(DersYükü!$L$59=0,"",DersYükü!$L$59),AO7))</f>
        <v/>
      </c>
      <c r="AP50" s="102" t="str">
        <f>IF($AM$67&lt;5,"",IF(AP7="",IF(DersYükü!$N$59=0,"",DersYükü!$N$59),AP7))</f>
        <v/>
      </c>
      <c r="AQ50" s="102" t="str">
        <f>IF($AM$67&lt;5,"",IF(AQ7="",IF(DersYükü!$R$59=0,"",DersYükü!$R$59),AQ7))</f>
        <v/>
      </c>
      <c r="AR50" s="102" t="str">
        <f>IF($AM$67&lt;5,"",IF(AR7="",IF(DersYükü!$V$59=0,"",DersYükü!$V$59),AR7))</f>
        <v/>
      </c>
      <c r="AS50" s="128">
        <f>SUM(AL50:AR50)</f>
        <v>0</v>
      </c>
      <c r="AT50" s="918">
        <f>IF(AND(AS20&gt;=10,AT19&gt;0,AS50&gt;=10),10,IF(AND(AS20&gt;=10,AT19&gt;0,AS50&lt;10),AS50,IF(AND(AS20&gt;=10,AT19=0,(AS19+10+AS50-AT17)&gt;0,(AS19+10+AS50-AT17)&lt;10),(AS19+10+AS50-AT17),IF(AND(AS20&gt;=10,AT19=0,(AS19+10+AS50-AT17)&gt;10),10,IF(AND(AS20&gt;=10,AT19=0,AS20+10+AS50-AT17&lt;0),0,IF(AND(AS20&lt;=10,AS20+AS51&lt;10,AT19&gt;0,AS50+AS51&lt;=10),AS50+AS51,AZ70))))))</f>
        <v>0</v>
      </c>
      <c r="AU50" s="1074">
        <f>SUM(J50,S50,AB50,AK50,AT50)</f>
        <v>10</v>
      </c>
      <c r="AV50" s="1075"/>
      <c r="AW50" s="164"/>
      <c r="AX50" s="164"/>
      <c r="AY50" s="206"/>
      <c r="AZ50" s="13">
        <f>IF(AND(I20&lt;=10,I20+I51&lt;=10,J19&gt;0,I50+I51&gt;10),10,IF(AND(I20&lt;=10,I20+I51&lt;=10,J19=0,SUM(I19,I20,I50,I51,-J17)&lt;=0),0,IF(AND(I20&lt;=10,I20+I51&lt;=10,J19=0,SUM(I19,I20,I50,I51,-J17)&gt;0,SUM(I19,I20,I50,I51,-J17)&lt;=10),SUM(I19,I20,I50,I51,-J17),IF(AND(I20&lt;=10,I20+I51&lt;=10,J19=0,SUM(I19,I20,I50,I51,-J17)&gt;10),10,IF(AND(I20&lt;=10,I51&lt;=10,I20+I51&gt;=10,J19&gt;0,I50&gt;=10),10,IF(AND(I20&lt;=10,I51&lt;=10,I20+I51&gt;=10,J19&gt;0,I50&lt;10,I50+10-I20&gt;10),10,   AZ49))))))</f>
        <v>0</v>
      </c>
      <c r="BA50" s="13">
        <f>IF(AND(AA39&lt;=10,AA39+AA60&lt;=10,X40&gt;0,X60+AA60&gt;10),10,IF(AND(AA39&lt;=10,AA39+AA60&lt;=10,X40=0,SUM(X39,AA39,X60,AA60,-J17)&lt;=0),0,IF(AND(AA39&lt;=10,AA39+AA60&lt;=10,X40=0,SUM(X39,AA39,X60,AA60,-J17)&gt;0,SUM(X39,AA39,X60,AA60,-J17)&lt;=10),SUM(X39,AA39,X60,AA60,-J17),IF(AND(AA39&lt;=10,AA39+AA60&lt;=10,X40=0,SUM(X39,AA39,X60,AA60,-J17)&gt;10),10,IF(AND(AA39&lt;=10,AA60&lt;=10,AA39+AA60&gt;=10,X40&gt;0,X60&gt;=10),10,IF(AND(AA39&lt;=10,AA60&lt;=10,AA39+AA60&gt;=10,X40&gt;0,X60&lt;10,X60+10-AA39&gt;10),10,   BA49))))))</f>
        <v>0</v>
      </c>
    </row>
    <row r="51" spans="1:79" ht="15" customHeight="1" thickBot="1">
      <c r="A51" s="129" t="s">
        <v>18</v>
      </c>
      <c r="B51" s="103" t="str">
        <f>IF(B8="",IF(DersYükü!$G$59=0,"",DersYükü!$G$59),B8)</f>
        <v/>
      </c>
      <c r="C51" s="103" t="str">
        <f>IF(C8="",IF(DersYükü!$I$59=0,"",DersYükü!$I$59),C8)</f>
        <v/>
      </c>
      <c r="D51" s="103" t="str">
        <f>IF(D8="",IF(DersYükü!$K$59=0,"",DersYükü!$K$59),D8)</f>
        <v/>
      </c>
      <c r="E51" s="103" t="str">
        <f>IF(E8="",IF(DersYükü!$M$59=0,"",DersYükü!$M$59),E8)</f>
        <v/>
      </c>
      <c r="F51" s="103" t="str">
        <f>IF(F8="",IF(DersYükü!$O$59=0,"",DersYükü!$O$59),F8)</f>
        <v/>
      </c>
      <c r="G51" s="103" t="str">
        <f>IF(G8="",IF(DersYükü!$S$59=0,"",DersYükü!$S$59),G8)</f>
        <v/>
      </c>
      <c r="H51" s="103" t="str">
        <f>IF(H8="",IF(DersYükü!$W$59=0,"",DersYükü!$W$59),H8)</f>
        <v/>
      </c>
      <c r="I51" s="130">
        <f>SUM(B51:H51)</f>
        <v>0</v>
      </c>
      <c r="J51" s="919"/>
      <c r="K51" s="103" t="str">
        <f>IF($AM$67&lt;2,"",IF(K8="",IF(DersYükü!$G$59=0,"",DersYükü!$G$59),K8))</f>
        <v/>
      </c>
      <c r="L51" s="103" t="str">
        <f>IF($AM$67&lt;2,"",IF(L8="",IF(DersYükü!$I$59=0,"",DersYükü!$I$59),L8))</f>
        <v/>
      </c>
      <c r="M51" s="103" t="str">
        <f>IF($AM$67&lt;2,"",IF(M8="",IF(DersYükü!$K$59=0,"",DersYükü!$K$59),M8))</f>
        <v/>
      </c>
      <c r="N51" s="103" t="str">
        <f>IF($AM$67&lt;2,"",IF(N8="",IF(DersYükü!$M$59=0,"",DersYükü!$M$59),N8))</f>
        <v/>
      </c>
      <c r="O51" s="103" t="str">
        <f>IF($AM$67&lt;2,"",IF(O8="",IF(DersYükü!$O$59=0,"",DersYükü!$O$59),O8))</f>
        <v/>
      </c>
      <c r="P51" s="103" t="str">
        <f>IF($AM$67&lt;2,"",IF(P8="",IF(DersYükü!$S$59=0,"",DersYükü!$S$59),P8))</f>
        <v/>
      </c>
      <c r="Q51" s="103" t="str">
        <f>IF($AM$67&lt;2,"",IF(Q8="",IF(DersYükü!$W$59=0,"",DersYükü!$W$59),Q8))</f>
        <v/>
      </c>
      <c r="R51" s="130">
        <f>SUM(K51:Q51)</f>
        <v>0</v>
      </c>
      <c r="S51" s="919"/>
      <c r="T51" s="103" t="str">
        <f>IF($AM$67&lt;3,"",IF(T8="",IF(DersYükü!$G$59=0,"",DersYükü!$G$59),T8))</f>
        <v/>
      </c>
      <c r="U51" s="103" t="str">
        <f>IF($AM$67&lt;3,"",IF(U8="",IF(DersYükü!$I$59=0,"",DersYükü!$I$59),U8))</f>
        <v/>
      </c>
      <c r="V51" s="103" t="str">
        <f>IF($AM$67&lt;3,"",IF(V8="",IF(DersYükü!$K$59=0,"",DersYükü!$K$59),V8))</f>
        <v/>
      </c>
      <c r="W51" s="103" t="str">
        <f>IF($AM$67&lt;3,"",IF(W8="",IF(DersYükü!$M$59=0,"",DersYükü!$M$59),W8))</f>
        <v/>
      </c>
      <c r="X51" s="103" t="str">
        <f>IF($AM$67&lt;3,"",IF(X8="",IF(DersYükü!$O$59=0,"",DersYükü!$O$59),X8))</f>
        <v/>
      </c>
      <c r="Y51" s="103" t="str">
        <f>IF($AM$67&lt;3,"",IF(Y8="",IF(DersYükü!$S$59=0,"",DersYükü!$S$59),Y8))</f>
        <v/>
      </c>
      <c r="Z51" s="103" t="str">
        <f>IF($AM$67&lt;3,"",IF(Z8="",IF(DersYükü!$W$59=0,"",DersYükü!$W$59),Z8))</f>
        <v/>
      </c>
      <c r="AA51" s="130">
        <f>SUM(T51:Z51)</f>
        <v>0</v>
      </c>
      <c r="AB51" s="919"/>
      <c r="AC51" s="103">
        <f>IF($AM$67&lt;4,"",IF(AC8="",IF(DersYükü!$G$59=0,"",DersYükü!$G$59),AC8))</f>
        <v>0</v>
      </c>
      <c r="AD51" s="103" t="str">
        <f>IF($AM$67&lt;4,"",IF(AD8="",IF(DersYükü!$I$59=0,"",DersYükü!$I$59),AD8))</f>
        <v/>
      </c>
      <c r="AE51" s="103" t="str">
        <f>IF($AM$67&lt;4,"",IF(AE8="",IF(DersYükü!$K$59=0,"",DersYükü!$K$59),AE8))</f>
        <v/>
      </c>
      <c r="AF51" s="103" t="str">
        <f>IF($AM$67&lt;4,"",IF(AF8="",IF(DersYükü!$M$59=0,"",DersYükü!$M$59),AF8))</f>
        <v/>
      </c>
      <c r="AG51" s="103" t="str">
        <f>IF($AM$67&lt;4,"",IF(AG8="",IF(DersYükü!$O$59=0,"",DersYükü!$O$59),AG8))</f>
        <v/>
      </c>
      <c r="AH51" s="103" t="str">
        <f>IF($AM$67&lt;4,"",IF(AH8="",IF(DersYükü!$S$59=0,"",DersYükü!$S$59),AH8))</f>
        <v/>
      </c>
      <c r="AI51" s="103" t="str">
        <f>IF($AM$67&lt;4,"",IF(AI8="",IF(DersYükü!$W$59=0,"",DersYükü!$W$59),AI8))</f>
        <v/>
      </c>
      <c r="AJ51" s="130">
        <f>SUM(AC51:AI51)</f>
        <v>0</v>
      </c>
      <c r="AK51" s="919"/>
      <c r="AL51" s="103" t="str">
        <f>IF($AM$67&lt;5,"",IF(AL8="",IF(DersYükü!$G$59=0,"",DersYükü!$G$59),AL8))</f>
        <v/>
      </c>
      <c r="AM51" s="103" t="str">
        <f>IF($AM$67&lt;5,"",IF(AM8="",IF(DersYükü!$I$59=0,"",DersYükü!$I$59),AM8))</f>
        <v/>
      </c>
      <c r="AN51" s="103" t="str">
        <f>IF($AM$67&lt;5,"",IF(AN8="",IF(DersYükü!$K$59=0,"",DersYükü!$K$59),AN8))</f>
        <v/>
      </c>
      <c r="AO51" s="103" t="str">
        <f>IF($AM$67&lt;5,"",IF(AO8="",IF(DersYükü!$M$59=0,"",DersYükü!$M$59),AO8))</f>
        <v/>
      </c>
      <c r="AP51" s="103" t="str">
        <f>IF($AM$67&lt;5,"",IF(AP8="",IF(DersYükü!$O$59=0,"",DersYükü!$O$59),AP8))</f>
        <v/>
      </c>
      <c r="AQ51" s="103" t="str">
        <f>IF($AM$67&lt;5,"",IF(AQ8="",IF(DersYükü!$S$59=0,"",DersYükü!$S$59),AQ8))</f>
        <v/>
      </c>
      <c r="AR51" s="103" t="str">
        <f>IF($AM$67&lt;5,"",IF(AR8="",IF(DersYükü!$W$59=0,"",DersYükü!$W$59),AR8))</f>
        <v/>
      </c>
      <c r="AS51" s="130">
        <f>SUM(AL51:AR51)</f>
        <v>0</v>
      </c>
      <c r="AT51" s="919"/>
      <c r="AU51" s="1076"/>
      <c r="AV51" s="1077"/>
      <c r="AW51" s="164"/>
      <c r="AX51" s="164"/>
      <c r="AY51" s="206"/>
    </row>
    <row r="52" spans="1:79" ht="15" customHeight="1" thickBot="1">
      <c r="A52" s="131"/>
      <c r="B52" s="131"/>
      <c r="C52" s="131"/>
      <c r="D52" s="131"/>
      <c r="E52" s="131"/>
      <c r="F52" s="131"/>
      <c r="G52" s="131"/>
      <c r="H52" s="131"/>
      <c r="I52" s="131"/>
      <c r="J52" s="131"/>
      <c r="K52" s="131"/>
      <c r="L52" s="131"/>
      <c r="M52" s="131"/>
      <c r="N52" s="131"/>
      <c r="O52" s="131"/>
      <c r="P52" s="132"/>
      <c r="Q52" s="133"/>
      <c r="R52" s="131"/>
      <c r="S52" s="131"/>
      <c r="T52" s="131"/>
      <c r="U52" s="131"/>
      <c r="V52" s="131"/>
      <c r="W52" s="131"/>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206"/>
      <c r="AX52" s="206"/>
      <c r="AY52" s="206"/>
      <c r="AZ52" s="13">
        <f>IF(AND(R20&lt;=10,R51&gt;10,S19&gt;0,R50&gt;=10),10,IF(AND(R20&lt;=10,R51&gt;10,S19&gt;0,R50&lt;10,R50+10-R20&gt;10),10,))</f>
        <v>0</v>
      </c>
      <c r="BA52" s="13">
        <f>IF(AND(AE39&lt;=10,AE60&gt;10,AC40&gt;0,AC60&gt;=10),10,IF(AND(AE39&lt;=10,AE60&gt;10,AC40&gt;0,AC60&lt;10,AC60+10-AE39&gt;10),10,))</f>
        <v>0</v>
      </c>
      <c r="BW52" s="60">
        <v>1</v>
      </c>
      <c r="BX52" s="60">
        <v>2</v>
      </c>
      <c r="BY52" s="60">
        <v>3</v>
      </c>
      <c r="BZ52" s="60">
        <v>4</v>
      </c>
      <c r="CA52" s="60">
        <v>5</v>
      </c>
    </row>
    <row r="53" spans="1:79" ht="15" customHeight="1" thickBot="1">
      <c r="A53" s="134" t="s">
        <v>16</v>
      </c>
      <c r="B53" s="865" t="s">
        <v>13</v>
      </c>
      <c r="C53" s="842"/>
      <c r="D53" s="842"/>
      <c r="E53" s="842"/>
      <c r="F53" s="842"/>
      <c r="G53" s="842"/>
      <c r="H53" s="842"/>
      <c r="I53" s="842"/>
      <c r="J53" s="842"/>
      <c r="K53" s="866"/>
      <c r="L53" s="1036" t="s">
        <v>71</v>
      </c>
      <c r="M53" s="842"/>
      <c r="N53" s="842"/>
      <c r="O53" s="843"/>
      <c r="P53" s="135" t="s">
        <v>183</v>
      </c>
      <c r="Q53" s="961" t="s">
        <v>72</v>
      </c>
      <c r="R53" s="962"/>
      <c r="S53" s="963"/>
      <c r="T53" s="1041" t="s">
        <v>58</v>
      </c>
      <c r="U53" s="1042"/>
      <c r="V53" s="865" t="s">
        <v>59</v>
      </c>
      <c r="W53" s="1040"/>
      <c r="X53" s="841" t="s">
        <v>11</v>
      </c>
      <c r="Y53" s="842"/>
      <c r="Z53" s="843"/>
      <c r="AA53" s="865" t="s">
        <v>12</v>
      </c>
      <c r="AB53" s="1040"/>
      <c r="AC53" s="841" t="s">
        <v>11</v>
      </c>
      <c r="AD53" s="843"/>
      <c r="AE53" s="865" t="s">
        <v>12</v>
      </c>
      <c r="AF53" s="1040"/>
      <c r="AG53" s="841" t="s">
        <v>11</v>
      </c>
      <c r="AH53" s="842"/>
      <c r="AI53" s="843"/>
      <c r="AJ53" s="865" t="s">
        <v>12</v>
      </c>
      <c r="AK53" s="1040"/>
      <c r="AL53" s="841" t="s">
        <v>11</v>
      </c>
      <c r="AM53" s="843"/>
      <c r="AN53" s="865" t="s">
        <v>12</v>
      </c>
      <c r="AO53" s="1040"/>
      <c r="AP53" s="841" t="s">
        <v>11</v>
      </c>
      <c r="AQ53" s="842"/>
      <c r="AR53" s="843"/>
      <c r="AS53" s="865" t="s">
        <v>12</v>
      </c>
      <c r="AT53" s="1040"/>
      <c r="AU53" s="110"/>
      <c r="AV53" s="110"/>
      <c r="AW53" s="207"/>
      <c r="AX53" s="206"/>
      <c r="AY53" s="206"/>
      <c r="AZ53" s="13">
        <f>IF(AND(R20&lt;=10,R51&gt;10,S19&gt;0,R50&lt;10,R50+10-R20&lt;=10),R50+10-R20,IF(AND(R20&lt;=10,R51&gt;10,S19=0,R19+R20+R50+10-R20-S17&gt;10),10,IF(AND(R20&lt;=10,R51&gt;10,S19=0,R19+R20+R50+10-R20-S17&lt;0),0,IF(AND(R20&lt;=10,R51&gt;10,S19=0,R19+R20+R50+10-R20-S17&gt;0,R19+R20+R50+10-R20-S17&lt;=10),R19+R20+R50+10-R20-S17,AZ52))))</f>
        <v>0</v>
      </c>
      <c r="BA53" s="13">
        <f>IF(AND(AE39&lt;=10,AE60&gt;10,AC40&gt;0,AC60&lt;10,AC60+10-AE39&lt;=10),AC60+10-AE39,IF(AND(AE39&lt;=10,AE60&gt;10,AC40=0,AC39+AE39+AC60+10-AE39-S17&gt;10),10,IF(AND(AE39&lt;=10,AE60&gt;10,AC40=0,AC39+AE39+AC60+10-AE39-S17&lt;0),0,IF(AND(AE39&lt;=10,AE60&gt;10,AC40=0,AC39+AE39+AC60+10-AE39-S17&gt;0,AC39+AE39+AC60+10-AE39-S17&lt;=10),AC39+AE39+AC60+10-AE39-S17,BA52))))</f>
        <v>0</v>
      </c>
      <c r="BW53" s="60">
        <f>SUM(BW54:BW59)</f>
        <v>0</v>
      </c>
      <c r="BX53" s="60">
        <f t="shared" ref="BX53:CA53" si="5">SUM(BX54:BX59)</f>
        <v>0</v>
      </c>
      <c r="BY53" s="60">
        <f t="shared" si="5"/>
        <v>0</v>
      </c>
      <c r="BZ53" s="60">
        <f t="shared" si="5"/>
        <v>0</v>
      </c>
      <c r="CA53" s="60">
        <f t="shared" si="5"/>
        <v>0</v>
      </c>
    </row>
    <row r="54" spans="1:79" ht="15" customHeight="1">
      <c r="A54" s="136">
        <v>1</v>
      </c>
      <c r="B54" s="880" t="str">
        <f>IF(DersYükü!C30="","",DersYükü!C30)</f>
        <v>Temel Bilgi Teknolojileri -I</v>
      </c>
      <c r="C54" s="880"/>
      <c r="D54" s="880"/>
      <c r="E54" s="880"/>
      <c r="F54" s="880"/>
      <c r="G54" s="880"/>
      <c r="H54" s="880"/>
      <c r="I54" s="880"/>
      <c r="J54" s="880"/>
      <c r="K54" s="881"/>
      <c r="L54" s="857" t="str">
        <f>IF(VLOOKUP(DersYükü!M30,Birimler!$B$2:$C$28,2,FALSE)="","",VLOOKUP(DersYükü!M30,Birimler!$B$2:$C$28,2,FALSE))</f>
        <v>İ.İ.B.F.</v>
      </c>
      <c r="M54" s="858"/>
      <c r="N54" s="858"/>
      <c r="O54" s="859"/>
      <c r="P54" s="112">
        <f t="shared" ref="P54:P59" si="6">IF(L54="","",VLOOKUP(L54,$BH$62:$BI$65,2,FALSE))</f>
        <v>1</v>
      </c>
      <c r="Q54" s="846">
        <f>IF(DersYükü!T30=0,"",DersYükü!T30)</f>
        <v>3</v>
      </c>
      <c r="R54" s="847"/>
      <c r="S54" s="109" t="str">
        <f>IF(DersYükü!V30=0,"",DersYükü!V30)</f>
        <v/>
      </c>
      <c r="T54" s="863" t="str">
        <f>IF(OR('Sınav Ücret'!AD33&lt;1,'Sınav Ücret'!AD33&gt;5),"",'Sınav Ücret'!AD33)</f>
        <v/>
      </c>
      <c r="U54" s="864"/>
      <c r="V54" s="871" t="str">
        <f>IF(T54="","",'Sınav Ücret'!P33)</f>
        <v/>
      </c>
      <c r="W54" s="872"/>
      <c r="X54" s="1043">
        <v>3</v>
      </c>
      <c r="Y54" s="1044"/>
      <c r="Z54" s="1045"/>
      <c r="AA54" s="1071"/>
      <c r="AB54" s="1072"/>
      <c r="AC54" s="1073">
        <v>3</v>
      </c>
      <c r="AD54" s="1071"/>
      <c r="AE54" s="1071"/>
      <c r="AF54" s="1072"/>
      <c r="AG54" s="1043">
        <v>3</v>
      </c>
      <c r="AH54" s="1044"/>
      <c r="AI54" s="1045"/>
      <c r="AJ54" s="1071"/>
      <c r="AK54" s="1072"/>
      <c r="AL54" s="1073">
        <v>2</v>
      </c>
      <c r="AM54" s="1071"/>
      <c r="AN54" s="1071"/>
      <c r="AO54" s="1072"/>
      <c r="AP54" s="1043"/>
      <c r="AQ54" s="1044"/>
      <c r="AR54" s="1045"/>
      <c r="AS54" s="1071"/>
      <c r="AT54" s="1072"/>
      <c r="AU54" s="110"/>
      <c r="AV54" s="110"/>
      <c r="AW54" s="207"/>
      <c r="AX54" s="206"/>
      <c r="AY54" s="206"/>
      <c r="AZ54" s="13">
        <f>IF(AND(R20&lt;=10,R51&lt;=10,R20+R51&gt;=10,S19&gt;0,R50&lt;10,R50+10-R20&lt;=10),R50+10-R20,IF(AND(R20&lt;=10,R51&lt;=10,R20+R51&gt;=10,S19=0,R19+R20+R50+10-R20-S17&gt;10),10,IF(AND(R20&lt;=10,R51&lt;=10,R20+R51&gt;=10,S19=0,R19+R20+R50+10-R20-S17&lt;0),0,IF(AND(R20&lt;=10,R51&lt;=10,R20+R51&gt;=10,S19=0,R19+R20+R50+10-R20-S17&gt;0,R19+R20+R50+10-R20-S17&lt;=10),R19+R20+R50+10-R20-S17,AZ53))))</f>
        <v>0</v>
      </c>
      <c r="BA54" s="13">
        <f>IF(AND(AE39&lt;=10,AE60&lt;=10,AE39+AE60&gt;=10,AC40&gt;0,AC60&lt;10,AC60+10-AE39&lt;=10),AC60+10-AE39,IF(AND(AE39&lt;=10,AE60&lt;=10,AE39+AE60&gt;=10,AC40=0,AC39+AE39+AC60+10-AE39-S17&gt;10),10,IF(AND(AE39&lt;=10,AE60&lt;=10,AE39+AE60&gt;=10,AC40=0,AC39+AE39+AC60+10-AE39-S17&lt;0),0,IF(AND(AE39&lt;=10,AE60&lt;=10,AE39+AE60&gt;=10,AC40=0,AC39+AE39+AC60+10-AE39-S17&gt;0,AC39+AE39+AC60+10-AE39-S17&lt;=10),AC39+AE39+AC60+10-AE39-S17,BA53))))</f>
        <v>0</v>
      </c>
      <c r="BW54" s="60">
        <f>IF($T54=BW$22,$V54,0)</f>
        <v>0</v>
      </c>
      <c r="BX54" s="60">
        <f t="shared" ref="BX54:CA59" si="7">IF($T54=BX$22,$V54,0)</f>
        <v>0</v>
      </c>
      <c r="BY54" s="60">
        <f t="shared" si="7"/>
        <v>0</v>
      </c>
      <c r="BZ54" s="60">
        <f t="shared" si="7"/>
        <v>0</v>
      </c>
      <c r="CA54" s="60">
        <f t="shared" si="7"/>
        <v>0</v>
      </c>
    </row>
    <row r="55" spans="1:79" ht="15" customHeight="1">
      <c r="A55" s="137">
        <v>2</v>
      </c>
      <c r="B55" s="880" t="str">
        <f>IF(DersYükü!C31="","",DersYükü!C31)</f>
        <v/>
      </c>
      <c r="C55" s="880"/>
      <c r="D55" s="880"/>
      <c r="E55" s="880"/>
      <c r="F55" s="880"/>
      <c r="G55" s="880"/>
      <c r="H55" s="880"/>
      <c r="I55" s="880"/>
      <c r="J55" s="880"/>
      <c r="K55" s="881"/>
      <c r="L55" s="857" t="e">
        <f>IF(VLOOKUP(DersYükü!M31,Birimler!$B$2:$C$28,2,FALSE)="","",VLOOKUP(DersYükü!M31,Birimler!$B$2:$C$28,2,FALSE))</f>
        <v>#N/A</v>
      </c>
      <c r="M55" s="858"/>
      <c r="N55" s="858"/>
      <c r="O55" s="859"/>
      <c r="P55" s="112" t="e">
        <f t="shared" si="6"/>
        <v>#N/A</v>
      </c>
      <c r="Q55" s="848" t="str">
        <f>IF(DersYükü!T31=0,"",DersYükü!T31)</f>
        <v/>
      </c>
      <c r="R55" s="849"/>
      <c r="S55" s="113" t="str">
        <f>IF(DersYükü!V31=0,"",DersYükü!V31)</f>
        <v/>
      </c>
      <c r="T55" s="867" t="str">
        <f>IF(OR('Sınav Ücret'!AD34&lt;1,'Sınav Ücret'!AD34&gt;5),"",'Sınav Ücret'!AD34)</f>
        <v/>
      </c>
      <c r="U55" s="868"/>
      <c r="V55" s="869" t="str">
        <f>IF(T55="","",'Sınav Ücret'!P34)</f>
        <v/>
      </c>
      <c r="W55" s="870"/>
      <c r="X55" s="908"/>
      <c r="Y55" s="909"/>
      <c r="Z55" s="910"/>
      <c r="AA55" s="903"/>
      <c r="AB55" s="904"/>
      <c r="AC55" s="907"/>
      <c r="AD55" s="903"/>
      <c r="AE55" s="903"/>
      <c r="AF55" s="904"/>
      <c r="AG55" s="908"/>
      <c r="AH55" s="909"/>
      <c r="AI55" s="910"/>
      <c r="AJ55" s="903"/>
      <c r="AK55" s="904"/>
      <c r="AL55" s="907"/>
      <c r="AM55" s="903"/>
      <c r="AN55" s="903"/>
      <c r="AO55" s="904"/>
      <c r="AP55" s="908"/>
      <c r="AQ55" s="909"/>
      <c r="AR55" s="910"/>
      <c r="AS55" s="903"/>
      <c r="AT55" s="904"/>
      <c r="AU55" s="110"/>
      <c r="AV55" s="110"/>
      <c r="AW55" s="207"/>
      <c r="AX55" s="206"/>
      <c r="AY55" s="206"/>
      <c r="AZ55" s="13">
        <f>IF(AND(R20&lt;=10,R20+R51&lt;=10,S19&gt;0,R50+R51&gt;10),10,IF(AND(R20&lt;=10,R20+R51&lt;=10,S19=0,SUM(R19,R20,R50,R51,-S17)&lt;=0),0,IF(AND(R20&lt;=10,R20+R51&lt;=10,S19=0,SUM(R19,R20,R50,R51,-S17)&gt;0,SUM(R19,R20,R50,R51,-S17)&lt;=10),SUM(R19,R20,R50,R51,-S17),IF(AND(R20&lt;=10,R20+R51&lt;=10,S19=0,SUM(R19,R20,R50,R51,-S17)&gt;10),10,IF(AND(R20&lt;=10,R51&lt;=10,R20+R51&gt;=10,S19&gt;0,R50&gt;=10),10,IF(AND(R20&lt;=10,R51&lt;=10,R20+R51&gt;=10,S19&gt;0,R50&lt;10,R50+10-R20&gt;10),10,   AZ54))))))</f>
        <v>0</v>
      </c>
      <c r="BA55" s="13">
        <f>IF(AND(AE39&lt;=10,AE39+AE60&lt;=10,AC40&gt;0,AC60+AE60&gt;10),10,IF(AND(AE39&lt;=10,AE39+AE60&lt;=10,AC40=0,SUM(AC39,AE39,AC60,AE60,-S17)&lt;=0),0,IF(AND(AE39&lt;=10,AE39+AE60&lt;=10,AC40=0,SUM(AC39,AE39,AC60,AE60,-S17)&gt;0,SUM(AC39,AE39,AC60,AE60,-S17)&lt;=10),SUM(AC39,AE39,AC60,AE60,-S17),IF(AND(AE39&lt;=10,AE39+AE60&lt;=10,AC40=0,SUM(AC39,AE39,AC60,AE60,-S17)&gt;10),10,IF(AND(AE39&lt;=10,AE60&lt;=10,AE39+AE60&gt;=10,AC40&gt;0,AC60&gt;=10),10,IF(AND(AE39&lt;=10,AE60&lt;=10,AE39+AE60&gt;=10,AC40&gt;0,AC60&lt;10,AC60+10-AE39&gt;10),10,   BA54))))))</f>
        <v>0</v>
      </c>
      <c r="BW55" s="60">
        <f t="shared" ref="BW55:BW59" si="8">IF($T55=BW$22,$V55,0)</f>
        <v>0</v>
      </c>
      <c r="BX55" s="60">
        <f t="shared" si="7"/>
        <v>0</v>
      </c>
      <c r="BY55" s="60">
        <f t="shared" si="7"/>
        <v>0</v>
      </c>
      <c r="BZ55" s="60">
        <f t="shared" si="7"/>
        <v>0</v>
      </c>
      <c r="CA55" s="60">
        <f t="shared" si="7"/>
        <v>0</v>
      </c>
    </row>
    <row r="56" spans="1:79" ht="15" customHeight="1">
      <c r="A56" s="137">
        <v>3</v>
      </c>
      <c r="B56" s="880" t="str">
        <f>IF(DersYükü!C32="","",DersYükü!C32)</f>
        <v/>
      </c>
      <c r="C56" s="880"/>
      <c r="D56" s="880"/>
      <c r="E56" s="880"/>
      <c r="F56" s="880"/>
      <c r="G56" s="880"/>
      <c r="H56" s="880"/>
      <c r="I56" s="880"/>
      <c r="J56" s="880"/>
      <c r="K56" s="881"/>
      <c r="L56" s="857" t="e">
        <f>IF(VLOOKUP(DersYükü!M32,Birimler!$B$2:$C$28,2,FALSE)="","",VLOOKUP(DersYükü!M32,Birimler!$B$2:$C$28,2,FALSE))</f>
        <v>#N/A</v>
      </c>
      <c r="M56" s="858"/>
      <c r="N56" s="858"/>
      <c r="O56" s="859"/>
      <c r="P56" s="112" t="e">
        <f t="shared" si="6"/>
        <v>#N/A</v>
      </c>
      <c r="Q56" s="848" t="str">
        <f>IF(DersYükü!T32=0,"",DersYükü!T32)</f>
        <v/>
      </c>
      <c r="R56" s="849"/>
      <c r="S56" s="113" t="str">
        <f>IF(DersYükü!V32=0,"",DersYükü!V32)</f>
        <v/>
      </c>
      <c r="T56" s="867" t="str">
        <f>IF(OR('Sınav Ücret'!AD35&lt;1,'Sınav Ücret'!AD35&gt;5),"",'Sınav Ücret'!AD35)</f>
        <v/>
      </c>
      <c r="U56" s="868"/>
      <c r="V56" s="869" t="str">
        <f>IF(T56="","",'Sınav Ücret'!P35)</f>
        <v/>
      </c>
      <c r="W56" s="870"/>
      <c r="X56" s="908"/>
      <c r="Y56" s="909"/>
      <c r="Z56" s="910"/>
      <c r="AA56" s="903"/>
      <c r="AB56" s="904"/>
      <c r="AC56" s="907"/>
      <c r="AD56" s="903"/>
      <c r="AE56" s="903"/>
      <c r="AF56" s="904"/>
      <c r="AG56" s="908"/>
      <c r="AH56" s="909"/>
      <c r="AI56" s="910"/>
      <c r="AJ56" s="903"/>
      <c r="AK56" s="904"/>
      <c r="AL56" s="907"/>
      <c r="AM56" s="903"/>
      <c r="AN56" s="903"/>
      <c r="AO56" s="904"/>
      <c r="AP56" s="908"/>
      <c r="AQ56" s="909"/>
      <c r="AR56" s="910"/>
      <c r="AS56" s="903"/>
      <c r="AT56" s="904"/>
      <c r="AU56" s="110"/>
      <c r="AV56" s="110"/>
      <c r="AW56" s="172"/>
      <c r="AX56" s="206"/>
      <c r="AY56" s="206"/>
      <c r="BW56" s="60">
        <f t="shared" si="8"/>
        <v>0</v>
      </c>
      <c r="BX56" s="60">
        <f t="shared" si="7"/>
        <v>0</v>
      </c>
      <c r="BY56" s="60">
        <f t="shared" si="7"/>
        <v>0</v>
      </c>
      <c r="BZ56" s="60">
        <f t="shared" si="7"/>
        <v>0</v>
      </c>
      <c r="CA56" s="60">
        <f t="shared" si="7"/>
        <v>0</v>
      </c>
    </row>
    <row r="57" spans="1:79" ht="15" customHeight="1">
      <c r="A57" s="137">
        <v>4</v>
      </c>
      <c r="B57" s="880" t="str">
        <f>IF(DersYükü!C33="","",DersYükü!C33)</f>
        <v/>
      </c>
      <c r="C57" s="880"/>
      <c r="D57" s="880"/>
      <c r="E57" s="880"/>
      <c r="F57" s="880"/>
      <c r="G57" s="880"/>
      <c r="H57" s="880"/>
      <c r="I57" s="880"/>
      <c r="J57" s="880"/>
      <c r="K57" s="881"/>
      <c r="L57" s="857" t="e">
        <f>IF(VLOOKUP(DersYükü!M33,Birimler!$B$2:$C$28,2,FALSE)="","",VLOOKUP(DersYükü!M33,Birimler!$B$2:$C$28,2,FALSE))</f>
        <v>#N/A</v>
      </c>
      <c r="M57" s="858"/>
      <c r="N57" s="858"/>
      <c r="O57" s="859"/>
      <c r="P57" s="112" t="e">
        <f t="shared" si="6"/>
        <v>#N/A</v>
      </c>
      <c r="Q57" s="848" t="str">
        <f>IF(DersYükü!T33=0,"",DersYükü!T33)</f>
        <v/>
      </c>
      <c r="R57" s="849"/>
      <c r="S57" s="113" t="str">
        <f>IF(DersYükü!V33=0,"",DersYükü!V33)</f>
        <v/>
      </c>
      <c r="T57" s="867" t="str">
        <f>IF(OR('Sınav Ücret'!AD36&lt;1,'Sınav Ücret'!AD36&gt;5),"",'Sınav Ücret'!AD36)</f>
        <v/>
      </c>
      <c r="U57" s="868"/>
      <c r="V57" s="869" t="str">
        <f>IF(T57="","",'Sınav Ücret'!P36)</f>
        <v/>
      </c>
      <c r="W57" s="870"/>
      <c r="X57" s="908"/>
      <c r="Y57" s="909"/>
      <c r="Z57" s="910"/>
      <c r="AA57" s="903"/>
      <c r="AB57" s="904"/>
      <c r="AC57" s="907"/>
      <c r="AD57" s="903"/>
      <c r="AE57" s="903"/>
      <c r="AF57" s="904"/>
      <c r="AG57" s="908"/>
      <c r="AH57" s="909"/>
      <c r="AI57" s="910"/>
      <c r="AJ57" s="903"/>
      <c r="AK57" s="904"/>
      <c r="AL57" s="907"/>
      <c r="AM57" s="903"/>
      <c r="AN57" s="903"/>
      <c r="AO57" s="904"/>
      <c r="AP57" s="908"/>
      <c r="AQ57" s="909"/>
      <c r="AR57" s="910"/>
      <c r="AS57" s="903"/>
      <c r="AT57" s="904"/>
      <c r="AU57" s="110"/>
      <c r="AV57" s="110"/>
      <c r="AW57" s="207"/>
      <c r="AX57" s="206"/>
      <c r="AY57" s="206"/>
      <c r="AZ57" s="13">
        <f>IF(AND(AA20&lt;=10,AA51&gt;10,AB19&gt;0,AA50&gt;=10),10,IF(AND(AA20&lt;=10,AA51&gt;10,AB19&gt;0,AA50&lt;10,AA50+10-AA20&gt;10),10,))</f>
        <v>0</v>
      </c>
      <c r="BA57" s="13">
        <f>IF(AND(AJ39&lt;=10,AJ60&gt;10,AG40&gt;0,AG60&gt;=10),10,IF(AND(AJ39&lt;=10,AJ60&gt;10,AG40&gt;0,AG60&lt;10,AG60+10-AJ39&gt;10),10,))</f>
        <v>0</v>
      </c>
      <c r="BW57" s="60">
        <f t="shared" si="8"/>
        <v>0</v>
      </c>
      <c r="BX57" s="60">
        <f t="shared" si="7"/>
        <v>0</v>
      </c>
      <c r="BY57" s="60">
        <f t="shared" si="7"/>
        <v>0</v>
      </c>
      <c r="BZ57" s="60">
        <f t="shared" si="7"/>
        <v>0</v>
      </c>
      <c r="CA57" s="60">
        <f t="shared" si="7"/>
        <v>0</v>
      </c>
    </row>
    <row r="58" spans="1:79" ht="15" customHeight="1">
      <c r="A58" s="137">
        <v>5</v>
      </c>
      <c r="B58" s="880" t="str">
        <f>IF(DersYükü!C34="","",DersYükü!C34)</f>
        <v/>
      </c>
      <c r="C58" s="880"/>
      <c r="D58" s="880"/>
      <c r="E58" s="880"/>
      <c r="F58" s="880"/>
      <c r="G58" s="880"/>
      <c r="H58" s="880"/>
      <c r="I58" s="880"/>
      <c r="J58" s="880"/>
      <c r="K58" s="881"/>
      <c r="L58" s="857" t="e">
        <f>IF(VLOOKUP(DersYükü!M34,Birimler!$B$2:$C$28,2,FALSE)="","",VLOOKUP(DersYükü!M34,Birimler!$B$2:$C$28,2,FALSE))</f>
        <v>#N/A</v>
      </c>
      <c r="M58" s="858"/>
      <c r="N58" s="858"/>
      <c r="O58" s="859"/>
      <c r="P58" s="112" t="e">
        <f t="shared" si="6"/>
        <v>#N/A</v>
      </c>
      <c r="Q58" s="848" t="str">
        <f>IF(DersYükü!T34=0,"",DersYükü!T34)</f>
        <v/>
      </c>
      <c r="R58" s="849"/>
      <c r="S58" s="113" t="str">
        <f>IF(DersYükü!V34=0,"",DersYükü!V34)</f>
        <v/>
      </c>
      <c r="T58" s="867" t="str">
        <f>IF(OR('Sınav Ücret'!AD37&lt;1,'Sınav Ücret'!AD37&gt;5),"",'Sınav Ücret'!AD37)</f>
        <v/>
      </c>
      <c r="U58" s="868"/>
      <c r="V58" s="869" t="str">
        <f>IF(T58="","",'Sınav Ücret'!P37)</f>
        <v/>
      </c>
      <c r="W58" s="870"/>
      <c r="X58" s="908"/>
      <c r="Y58" s="909"/>
      <c r="Z58" s="910"/>
      <c r="AA58" s="903"/>
      <c r="AB58" s="904"/>
      <c r="AC58" s="907"/>
      <c r="AD58" s="903"/>
      <c r="AE58" s="903"/>
      <c r="AF58" s="904"/>
      <c r="AG58" s="908"/>
      <c r="AH58" s="909"/>
      <c r="AI58" s="910"/>
      <c r="AJ58" s="903"/>
      <c r="AK58" s="904"/>
      <c r="AL58" s="907"/>
      <c r="AM58" s="903"/>
      <c r="AN58" s="903"/>
      <c r="AO58" s="904"/>
      <c r="AP58" s="908"/>
      <c r="AQ58" s="909"/>
      <c r="AR58" s="910"/>
      <c r="AS58" s="903"/>
      <c r="AT58" s="904"/>
      <c r="AU58" s="110"/>
      <c r="AV58" s="110"/>
      <c r="AW58" s="207"/>
      <c r="AX58" s="206"/>
      <c r="AY58" s="206"/>
      <c r="AZ58" s="13">
        <f>IF(AND(AA20&lt;=10,AA51&gt;10,AB19&gt;0,AA50&lt;10,AA50+10-AA20&lt;=10),AA50+10-AA20,IF(AND(AA20&lt;=10,AA51&gt;10,AB19=0,AA19+AA20+AA50+10-AA20-AB17&gt;10),10,IF(AND(AA20&lt;=10,AA51&gt;10,AB19=0,AA19+AA20+AA50+10-AA20-AB17&lt;0),0,IF(AND(AA20&lt;=10,AA51&gt;10,AB19=0,AA19+AA20+AA50+10-AA20-AB17&gt;0,AA19+AA20+AA50+10-AA20-AB17&lt;=10),AA19+AA20+AA50+10-AA20-AB17,AZ57))))</f>
        <v>0</v>
      </c>
      <c r="BA58" s="13">
        <f>IF(AND(AJ39&lt;=10,AJ60&gt;10,AG40&gt;0,AG60&lt;10,AG60+10-AJ39&lt;=10),AG60+10-AJ39,IF(AND(AJ39&lt;=10,AJ60&gt;10,AG40=0,AG39+AJ39+AG60+10-AJ39-AB17&gt;10),10,IF(AND(AJ39&lt;=10,AJ60&gt;10,AG40=0,AG39+AJ39+AG60+10-AJ39-AB17&lt;0),0,IF(AND(AJ39&lt;=10,AJ60&gt;10,AG40=0,AG39+AJ39+AG60+10-AJ39-AB17&gt;0,AG39+AJ39+AG60+10-AJ39-AB17&lt;=10),AG39+AJ39+AG60+10-AJ39-AB17,BA57))))</f>
        <v>0</v>
      </c>
      <c r="BW58" s="60">
        <f t="shared" si="8"/>
        <v>0</v>
      </c>
      <c r="BX58" s="60">
        <f t="shared" si="7"/>
        <v>0</v>
      </c>
      <c r="BY58" s="60">
        <f t="shared" si="7"/>
        <v>0</v>
      </c>
      <c r="BZ58" s="60">
        <f t="shared" si="7"/>
        <v>0</v>
      </c>
      <c r="CA58" s="60">
        <f t="shared" si="7"/>
        <v>0</v>
      </c>
    </row>
    <row r="59" spans="1:79" ht="15" customHeight="1" thickBot="1">
      <c r="A59" s="138">
        <v>6</v>
      </c>
      <c r="B59" s="880" t="str">
        <f>IF(DersYükü!C35="","",DersYükü!C35)</f>
        <v/>
      </c>
      <c r="C59" s="880"/>
      <c r="D59" s="880"/>
      <c r="E59" s="880"/>
      <c r="F59" s="880"/>
      <c r="G59" s="880"/>
      <c r="H59" s="880"/>
      <c r="I59" s="880"/>
      <c r="J59" s="880"/>
      <c r="K59" s="881"/>
      <c r="L59" s="857" t="e">
        <f>IF(VLOOKUP(DersYükü!M35,Birimler!$B$2:$C$28,2,FALSE)="","",VLOOKUP(DersYükü!M35,Birimler!$B$2:$C$28,2,FALSE))</f>
        <v>#N/A</v>
      </c>
      <c r="M59" s="858"/>
      <c r="N59" s="858"/>
      <c r="O59" s="859"/>
      <c r="P59" s="112" t="e">
        <f t="shared" si="6"/>
        <v>#N/A</v>
      </c>
      <c r="Q59" s="920" t="str">
        <f>IF(DersYükü!T35=0,"",DersYükü!T35)</f>
        <v/>
      </c>
      <c r="R59" s="921"/>
      <c r="S59" s="116" t="str">
        <f>IF(DersYükü!V35=0,"",DersYükü!V35)</f>
        <v/>
      </c>
      <c r="T59" s="1013" t="str">
        <f>IF(OR('Sınav Ücret'!AD38&lt;1,'Sınav Ücret'!AD38&gt;5),"",'Sınav Ücret'!AD38)</f>
        <v/>
      </c>
      <c r="U59" s="1014"/>
      <c r="V59" s="1018" t="str">
        <f>IF(T59="","",'Sınav Ücret'!P38)</f>
        <v/>
      </c>
      <c r="W59" s="1019"/>
      <c r="X59" s="1015"/>
      <c r="Y59" s="1016"/>
      <c r="Z59" s="1017"/>
      <c r="AA59" s="1011"/>
      <c r="AB59" s="1012"/>
      <c r="AC59" s="1020"/>
      <c r="AD59" s="1011"/>
      <c r="AE59" s="1011"/>
      <c r="AF59" s="1012"/>
      <c r="AG59" s="1015"/>
      <c r="AH59" s="1016"/>
      <c r="AI59" s="1017"/>
      <c r="AJ59" s="1011"/>
      <c r="AK59" s="1012"/>
      <c r="AL59" s="1020"/>
      <c r="AM59" s="1011"/>
      <c r="AN59" s="1011"/>
      <c r="AO59" s="1012"/>
      <c r="AP59" s="1015"/>
      <c r="AQ59" s="1016"/>
      <c r="AR59" s="1017"/>
      <c r="AS59" s="1011"/>
      <c r="AT59" s="1012"/>
      <c r="AU59" s="110"/>
      <c r="AV59" s="110"/>
      <c r="AW59" s="207"/>
      <c r="AX59" s="207"/>
      <c r="AY59" s="206"/>
      <c r="AZ59" s="13">
        <f>IF(AND(AA20&lt;=10,AA51&lt;=10,AA20+AA51&gt;=10,AB19&gt;0,AA50&lt;10,AA50+10-AA20&lt;=10),AA50+10-AA20,IF(AND(AA20&lt;=10,AA51&lt;=10,AA20+AA51&gt;=10,AB19=0,AA19+AA20+AA50+10-AA20-AB17&gt;10),10,IF(AND(AA20&lt;=10,AA51&lt;=10,AA20+AA51&gt;=10,AB19=0,AA19+AA20+AA50+10-AA20-AB17&lt;0),0,IF(AND(AA20&lt;=10,AA51&lt;=10,AA20+AA51&gt;=10,AB19=0,AA19+AA20+AA50+10-AA20-AB17&gt;0,AA19+AA20+AA50+10-AA20-AB17&lt;=10),AA19+AA20+AA50+10-AA20-AB17,AZ58))))</f>
        <v>0</v>
      </c>
      <c r="BA59" s="13">
        <f>IF(AND(AJ39&lt;=10,AJ60&lt;=10,AJ39+AJ60&gt;=10,AG40&gt;0,AG60&lt;10,AG60+10-AJ39&lt;=10),AG60+10-AJ39,IF(AND(AJ39&lt;=10,AJ60&lt;=10,AJ39+AJ60&gt;=10,AG40=0,AG39+AJ39+AG60+10-AJ39-AB17&gt;10),10,IF(AND(AJ39&lt;=10,AJ60&lt;=10,AJ39+AJ60&gt;=10,AG40=0,AG39+AJ39+AG60+10-AJ39-AB17&lt;0),0,IF(AND(AJ39&lt;=10,AJ60&lt;=10,AJ39+AJ60&gt;=10,AG40=0,AG39+AJ39+AG60+10-AJ39-AB17&gt;0,AG39+AJ39+AG60+10-AJ39-AB17&lt;=10),AG39+AJ39+AG60+10-AJ39-AB17,AZ58))))</f>
        <v>0</v>
      </c>
      <c r="BW59" s="60">
        <f t="shared" si="8"/>
        <v>0</v>
      </c>
      <c r="BX59" s="60">
        <f t="shared" si="7"/>
        <v>0</v>
      </c>
      <c r="BY59" s="60">
        <f t="shared" si="7"/>
        <v>0</v>
      </c>
      <c r="BZ59" s="60">
        <f t="shared" si="7"/>
        <v>0</v>
      </c>
      <c r="CA59" s="60">
        <f t="shared" si="7"/>
        <v>0</v>
      </c>
    </row>
    <row r="60" spans="1:79" ht="15" customHeight="1" thickBot="1">
      <c r="A60" s="917"/>
      <c r="B60" s="902"/>
      <c r="C60" s="902"/>
      <c r="D60" s="900" t="s">
        <v>52</v>
      </c>
      <c r="E60" s="822" t="s">
        <v>19</v>
      </c>
      <c r="F60" s="902"/>
      <c r="G60" s="902"/>
      <c r="H60" s="902"/>
      <c r="I60" s="902"/>
      <c r="J60" s="902"/>
      <c r="K60" s="902"/>
      <c r="L60" s="902"/>
      <c r="M60" s="902"/>
      <c r="N60" s="902"/>
      <c r="O60" s="902"/>
      <c r="P60" s="902"/>
      <c r="Q60" s="902"/>
      <c r="R60" s="902"/>
      <c r="S60" s="821"/>
      <c r="T60" s="911">
        <f>12-(COUNTBLANK(T54:T59)+COUNTBLANK(U54:U59))</f>
        <v>0</v>
      </c>
      <c r="U60" s="811"/>
      <c r="V60" s="811"/>
      <c r="W60" s="992"/>
      <c r="X60" s="850">
        <f>SUM(X54:X59)</f>
        <v>3</v>
      </c>
      <c r="Y60" s="851"/>
      <c r="Z60" s="852"/>
      <c r="AA60" s="911">
        <f>SUM(AA54:AA59)</f>
        <v>0</v>
      </c>
      <c r="AB60" s="912"/>
      <c r="AC60" s="913">
        <f>SUM(AC54:AC59)</f>
        <v>3</v>
      </c>
      <c r="AD60" s="911"/>
      <c r="AE60" s="911">
        <f>SUM(AE54:AE59)</f>
        <v>0</v>
      </c>
      <c r="AF60" s="912"/>
      <c r="AG60" s="850">
        <f>SUM(AG54:AG59)</f>
        <v>3</v>
      </c>
      <c r="AH60" s="851"/>
      <c r="AI60" s="852"/>
      <c r="AJ60" s="911">
        <f>SUM(AJ54:AJ59)</f>
        <v>0</v>
      </c>
      <c r="AK60" s="912"/>
      <c r="AL60" s="913">
        <f>SUM(AL54:AL59)</f>
        <v>2</v>
      </c>
      <c r="AM60" s="911"/>
      <c r="AN60" s="911">
        <f>SUM(AN54:AN59)</f>
        <v>0</v>
      </c>
      <c r="AO60" s="912"/>
      <c r="AP60" s="850">
        <f>SUM(AP54:AP59)</f>
        <v>0</v>
      </c>
      <c r="AQ60" s="851"/>
      <c r="AR60" s="852"/>
      <c r="AS60" s="911">
        <f>SUM(AS54:AS59)</f>
        <v>0</v>
      </c>
      <c r="AT60" s="912"/>
      <c r="AU60" s="110"/>
      <c r="AV60" s="110"/>
      <c r="AW60" s="207"/>
      <c r="AX60" s="207"/>
      <c r="AY60" s="206"/>
      <c r="AZ60" s="13">
        <f>IF(AND(AA20&lt;=10,AA20+AA51&lt;=10,AB19&gt;0,AA50+AA51&gt;10),10,IF(AND(AA20&lt;=10,AA20+AA51&lt;=10,AB19=0,SUM(AA19,AA20,AA50,AA51,-AB17)&lt;=0),0,IF(AND(AA20&lt;=10,AA20+AA51&lt;=10,AB19=0,SUM(AA19,AA20,AA50,AA51,-AB17)&gt;0,SUM(AA19,AA20,AA50,AA51,-AB17)&lt;=10),SUM(AA19,AA20,AA50,AA51,-AB17),IF(AND(AA20&lt;=10,AA20+AA51&lt;=10,AB19=0,SUM(AA19,AA20,AA50,AA51,-AB17)&gt;10),10,IF(AND(AA20&lt;=10,AA51&lt;=10,AA20+AA51&gt;=10,AB19&gt;0,AA50&gt;=10),10,IF(AND(AA20&lt;=10,AA51&lt;=10,AA20+AA51&gt;=10,AB19&gt;0,AA50&lt;10,AA50+10-AA20&gt;10),10,   AZ59))))))</f>
        <v>0</v>
      </c>
      <c r="BA60" s="13">
        <f>IF(AND(AJ39&lt;=10,AJ39+AJ60&lt;=10,AG40&gt;0,AG60+AJ60&gt;10),10,IF(AND(AJ39&lt;=10,AJ39+AJ60&lt;=10,AG40=0,SUM(AG39,AJ39,AG60,AJ60,-AB17)&lt;=0),0,IF(AND(AJ39&lt;=10,AJ39+AJ60&lt;=10,AG40=0,SUM(AG39,AJ39,AG60,AJ60,-AB17)&gt;0,SUM(AG39,AJ39,AG60,AJ60,-AB17)&lt;=10),SUM(AG39,AJ39,AG60,AJ60,-AB17),IF(AND(AJ39&lt;=10,AJ39+AJ60&lt;=10,AG40=0,SUM(AG39,AJ39,AG60,AJ60,-AB17)&gt;10),10,IF(AND(AJ39&lt;=10,AJ60&lt;=10,AJ39+AJ60&gt;=10,AG40&gt;0,AG60&gt;=10),10,IF(AND(AJ39&lt;=10,AJ60&lt;=10,AJ39+AJ60&gt;=10,AG40&gt;0,AG60&lt;10,AG60+10-AJ39&gt;10),10,   BA59))))))</f>
        <v>0</v>
      </c>
    </row>
    <row r="61" spans="1:79" ht="15" customHeight="1" thickBot="1">
      <c r="A61" s="905"/>
      <c r="B61" s="906"/>
      <c r="C61" s="906"/>
      <c r="D61" s="901"/>
      <c r="E61" s="989" t="s">
        <v>61</v>
      </c>
      <c r="F61" s="990"/>
      <c r="G61" s="990"/>
      <c r="H61" s="990"/>
      <c r="I61" s="990"/>
      <c r="J61" s="990"/>
      <c r="K61" s="990"/>
      <c r="L61" s="990"/>
      <c r="M61" s="990"/>
      <c r="N61" s="990"/>
      <c r="O61" s="990"/>
      <c r="P61" s="990"/>
      <c r="Q61" s="990"/>
      <c r="R61" s="990"/>
      <c r="S61" s="991"/>
      <c r="T61" s="898"/>
      <c r="U61" s="898"/>
      <c r="V61" s="898"/>
      <c r="W61" s="899"/>
      <c r="X61" s="895">
        <f>IF(AND(AA39&gt;=10,X40&gt;0,X60&gt;=10),10,IF(AND(AA39&gt;=10,X40&gt;0,X60&lt;10),X60,IF(AND(AA39&gt;=10,X40=0,(X39+10+X60-J17)&gt;0,(X39+10+X60-J17)&lt;10),(X39+10+X60-J17),IF(AND(AA39&gt;=10,X40=0,(X39+10+X60-J17)&gt;10),10,IF(AND(AA39&gt;=10,X40=0,AA39+10+X60-J17&lt;0),0,IF(AND(AA39&lt;=10,AA39+AA60&lt;10,X40&gt;0,X60+AA60&lt;=10),X60+AA60,BA50))))))</f>
        <v>3</v>
      </c>
      <c r="Y61" s="896"/>
      <c r="Z61" s="896"/>
      <c r="AA61" s="896"/>
      <c r="AB61" s="897"/>
      <c r="AC61" s="895">
        <f>IF(AND(AE39&gt;=10,AC40&gt;0,AC60&gt;=10),10,IF(AND(AE39&gt;=10,AC40&gt;0,AC60&lt;10),AC60,IF(AND(AE39&gt;=10,AC40=0,(AC39+10+AC60-S17)&gt;0,(AC39+10+AC60-S17)&lt;10),(AC39+10+AC60-S17),IF(AND(AE39&gt;=10,AC40=0,(AC39+10+AC60-S17)&gt;10),10,IF(AND(AE39&gt;=10,AC40=0,AE39+10+AC60-S17&lt;0),0,IF(AND(AE39&lt;=10,AE39+AE60&lt;10,AC40&gt;0,AC60+AE60&lt;=10),AC60+AE60,BA55))))))</f>
        <v>3</v>
      </c>
      <c r="AD61" s="896"/>
      <c r="AE61" s="896"/>
      <c r="AF61" s="897"/>
      <c r="AG61" s="895">
        <f>IF(AND(AJ39&gt;=10,AG40&gt;0,AG60&gt;=10),10,IF(AND(AJ39&gt;=10,AG40&gt;0,AG60&lt;10),AG60,IF(AND(AJ39&gt;=10,AG40=0,(AG39+10+AG60-AB17)&gt;0,(AG39+10+AG60-AB17)&lt;10),(AG39+10+AG60-AB17),IF(AND(AJ39&gt;=10,AG40=0,(AG39+10+AG60-AB17)&gt;10),10,IF(AND(AJ39&gt;=10,AG40=0,AJ39+10+AG60-AB17&lt;0),0,IF(AND(AJ39&lt;=10,AJ39+AJ60&lt;10,AG40&gt;0,AG60+AJ60&lt;=10),AG60+AJ60,BA60))))))</f>
        <v>3</v>
      </c>
      <c r="AH61" s="896"/>
      <c r="AI61" s="896"/>
      <c r="AJ61" s="896"/>
      <c r="AK61" s="897"/>
      <c r="AL61" s="895">
        <f>IF(AND(AN39&gt;=10,AL40&gt;0,AL60&gt;=10),10,IF(AND(AN39&gt;=10,AL40&gt;0,AL60&lt;10),AL60,IF(AND(AN39&gt;=10,AL40=0,(AL39+10+AL60-AK17)&gt;0,(AL39+10+AL60-AK17)&lt;10),(AL39+10+AL60-AK17),IF(AND(AN39&gt;=10,AL40=0,(AL39+10+AL60-AK17)&gt;10),10,IF(AND(AN39&gt;=10,AL40=0,AN39+10+AL60-AK17&lt;0),0,IF(AND(AN39&lt;=10,AN39+AN60&lt;10,AL40&gt;0,AL60+AN60&lt;=10),AL60+AN60,BA65))))))</f>
        <v>1</v>
      </c>
      <c r="AM61" s="896"/>
      <c r="AN61" s="896"/>
      <c r="AO61" s="897"/>
      <c r="AP61" s="895">
        <f>IF(AND(AS39&gt;=10,AP40&gt;0,AP60&gt;=10),10,IF(AND(AS39&gt;=10,AP40&gt;0,AP60&lt;10),AP60,IF(AND(AS39&gt;=10,AP40=0,(AP39+10+AP60-AT17)&gt;0,(AP39+10+AP60-AT17)&lt;10),(AP39+10+AP60-AT17),IF(AND(AS39&gt;=10,AP40=0,(AP39+10+AP60-AT17)&gt;10),10,IF(AND(AS39&gt;=10,AP40=0,AS39+10+AP60-AT17&lt;0),0,IF(AND(AS39&lt;=10,AS39+AS60&lt;10,AP40&gt;0,AP60+AS60&lt;=10),AP60+AS60,BA70))))))</f>
        <v>0</v>
      </c>
      <c r="AQ61" s="896"/>
      <c r="AR61" s="896"/>
      <c r="AS61" s="896"/>
      <c r="AT61" s="897"/>
      <c r="AU61" s="843">
        <f>SUM(X61:AP61)</f>
        <v>10</v>
      </c>
      <c r="AV61" s="1068"/>
      <c r="AW61" s="207"/>
      <c r="AX61" s="207"/>
      <c r="AY61" s="206"/>
    </row>
    <row r="62" spans="1:79" ht="15" customHeight="1">
      <c r="A62" s="999" t="s">
        <v>31</v>
      </c>
      <c r="B62" s="1000"/>
      <c r="C62" s="1001"/>
      <c r="D62" s="117">
        <v>1</v>
      </c>
      <c r="E62" s="993" t="s">
        <v>65</v>
      </c>
      <c r="F62" s="994"/>
      <c r="G62" s="994"/>
      <c r="H62" s="994"/>
      <c r="I62" s="994"/>
      <c r="J62" s="994"/>
      <c r="K62" s="994"/>
      <c r="L62" s="994"/>
      <c r="M62" s="994"/>
      <c r="N62" s="994"/>
      <c r="O62" s="994"/>
      <c r="P62" s="994"/>
      <c r="Q62" s="994"/>
      <c r="R62" s="994"/>
      <c r="S62" s="995"/>
      <c r="T62" s="894"/>
      <c r="U62" s="811"/>
      <c r="V62" s="811"/>
      <c r="W62" s="811"/>
      <c r="X62" s="1010">
        <f>IF(AA39&gt;=10,MIN(SUMIF($P$54:$P$59,"=1",X54:X59),VALUE(X61)),IF(AND(AA39&lt;=10,AA60&lt;=10,AA39+AA60&gt;=10),MIN(SUMIF($P$54:$P$59,"=1",X54:X59)+SUMIF($P$54:$P$59,"=1",AA54:AA59),SUMIF($P$54:$P$59,"=1",X54:X59)+(10-AA39),VALUE(X61)),IF(AND(AA39&lt;10,AA60&gt;=10),MIN(SUMIF($P$54:$P$59,"=1",X54:X59)+SUMIF($P$54:$P$59,"=1",AA54:AA59),SUMIF($P$54:$P$59,"=1",X54:X59)+(10-AA39),VALUE(X61)),IF(AND(AA39&lt;=10,AA60&lt;=10,AA39+AA60&lt;10),MIN(SUMIF($P$54:$P$59,"=1",X54:X59)+SUMIF($P$54:$P$59,"=1",AA54:AA59),VALUE(X61))))))</f>
        <v>3</v>
      </c>
      <c r="Y62" s="851"/>
      <c r="Z62" s="851"/>
      <c r="AA62" s="851"/>
      <c r="AB62" s="852"/>
      <c r="AC62" s="1010">
        <f>IF(AE39&gt;=10,MIN(SUMIF($P$54:$P$59,"=1",AC54:AC59),VALUE(AC61)),IF(AND(AE39&lt;=10,AE60&lt;=10,AE39+AE60&gt;=10),MIN(SUMIF($P$54:$P$59,"=1",AC54:AC59)+SUMIF($P$54:$P$59,"=1",AE54:AE59),SUMIF($P$54:$P$59,"=1",AC54:AC59)+(10-AE39),VALUE(AC61)),IF(AND(AE39&lt;10,AE60&gt;=10),MIN(SUMIF($P$54:$P$59,"=1",AC54:AC59)+SUMIF($P$54:$P$59,"=1",AE54:AE59),SUMIF($P$54:$P$59,"=1",AC54:AC59)+(10-AE39),VALUE(AC61)),IF(AND(AE39&lt;=10,AE60&lt;=10,AE39+AE60&lt;10),MIN(SUMIF($P$54:$P$59,"=1",AC54:AC59)+SUMIF($P$54:$P$59,"=1",AE54:AE59),VALUE(AC61))))))</f>
        <v>3</v>
      </c>
      <c r="AD62" s="851"/>
      <c r="AE62" s="851"/>
      <c r="AF62" s="852"/>
      <c r="AG62" s="1010">
        <f>IF(AJ39&gt;=10,MIN(SUMIF($P$54:$P$59,"=1",AG54:AG59),VALUE(AG61)),IF(AND(AJ39&lt;=10,AJ60&lt;=10,AJ39+AJ60&gt;=10),MIN(SUMIF($P$54:$P$59,"=1",AG54:AG59)+SUMIF($P$54:$P$59,"=1",AJ54:AJ59),SUMIF($P$54:$P$59,"=1",AG54:AG59)+(10-AJ39),VALUE(AG61)),IF(AND(AJ39&lt;10,AJ60&gt;=10),MIN(SUMIF($P$54:$P$59,"=1",AG54:AG59)+SUMIF($P$54:$P$59,"=1",AJ54:AJ59),SUMIF($P$54:$P$59,"=1",AG54:AG59)+(10-AJ39),VALUE(AG61)),IF(AND(AJ39&lt;=10,AJ60&lt;=10,AJ39+AJ60&lt;10),MIN(SUMIF($P$54:$P$59,"=1",AG54:AG59)+SUMIF($P$54:$P$59,"=1",AJ54:AJ59),VALUE(AG61))))))</f>
        <v>3</v>
      </c>
      <c r="AH62" s="851"/>
      <c r="AI62" s="851"/>
      <c r="AJ62" s="851"/>
      <c r="AK62" s="852"/>
      <c r="AL62" s="1010">
        <f>IF(AN39&gt;=10,MIN(SUMIF($P$54:$P$59,"=1",AL54:AL59),VALUE(AL61)),IF(AND(AN39&lt;=10,AN60&lt;=10,AN39+AN60&gt;=10),MIN(SUMIF($P$54:$P$59,"=1",AL54:AL59)+SUMIF($P$54:$P$59,"=1",AN54:AN59),SUMIF($P$54:$P$59,"=1",AL54:AL59)+(10-AN39),VALUE(AL61)),IF(AND(AN39&lt;10,AN60&gt;=10),MIN(SUMIF($P$54:$P$59,"=1",AL54:AL59)+SUMIF($P$54:$P$59,"=1",AN54:AN59),SUMIF($P$54:$P$59,"=1",AL54:AL59)+(10-AN39),VALUE(AL61)),IF(AND(AN39&lt;=10,AN60&lt;=10,AN39+AN60&lt;10),MIN(SUMIF($P$54:$P$59,"=1",AL54:AL59)+SUMIF($P$54:$P$59,"=1",AN54:AN59),VALUE(AL61))))))</f>
        <v>1</v>
      </c>
      <c r="AM62" s="851"/>
      <c r="AN62" s="851"/>
      <c r="AO62" s="852"/>
      <c r="AP62" s="1010">
        <f>IF(AS39&gt;=10,MIN(SUMIF($P$54:$P$59,"=1",AP54:AP59),VALUE(AP61)),IF(AND(AS39&lt;=10,AS60&lt;=10,AS39+AS60&gt;=10),MIN(SUMIF($P$54:$P$59,"=1",AP54:AP59)+SUMIF($P$54:$P$59,"=1",AS54:AS59),SUMIF($P$54:$P$59,"=1",AP54:AP59)+(10-AS39),VALUE(AP61)),IF(AND(AS39&lt;10,AS60&gt;=10),MIN(SUMIF($P$54:$P$59,"=1",AP54:AP59)+SUMIF($P$54:$P$59,"=1",AS54:AS59),SUMIF($P$54:$P$59,"=1",AP54:AP59)+(10-AS39),VALUE(AP61)),IF(AND(AS39&lt;=10,AS60&lt;=10,AS39+AS60&lt;10),MIN(SUMIF($P$54:$P$59,"=1",AP54:AP59)+SUMIF($P$54:$P$59,"=1",AS54:AS59),VALUE(AP61))))))</f>
        <v>0</v>
      </c>
      <c r="AQ62" s="851"/>
      <c r="AR62" s="851"/>
      <c r="AS62" s="851"/>
      <c r="AT62" s="852"/>
      <c r="AU62" s="1008">
        <f>SUM(X62:AP62)</f>
        <v>10</v>
      </c>
      <c r="AV62" s="1009"/>
      <c r="AW62" s="207"/>
      <c r="AX62" s="207"/>
      <c r="AY62" s="206"/>
      <c r="AZ62" s="13">
        <f>IF(AND(AJ20&lt;=10,AJ51&gt;10,AK19&gt;0,AJ50&gt;=10),10,IF(AND(AJ20&lt;=10,AJ51&gt;10,AK19&gt;0,AJ50&lt;10,AJ50+10-AJ20&gt;10),10,))</f>
        <v>0</v>
      </c>
      <c r="BA62" s="209">
        <f>IF(AND(AN39&lt;=10,AN60&gt;10,AL40&gt;0,AL60&gt;=10),10,IF(AND(AN39&lt;=10,AN60&gt;10,AL40&gt;0,AL60&lt;10,AL60+10-AN39&gt;10),10,))</f>
        <v>0</v>
      </c>
      <c r="BG62" s="13" t="str">
        <f>IF(E62="","",E62)</f>
        <v>İKTİSADİ VE İDARİ BİL. FAKÜLTESİ</v>
      </c>
      <c r="BH62" s="13" t="str">
        <f>IF(BG62="","",VLOOKUP(BG62,Birimler!$B$2:$C$28,2,FALSE))</f>
        <v>İ.İ.B.F.</v>
      </c>
      <c r="BI62" s="13">
        <v>1</v>
      </c>
    </row>
    <row r="63" spans="1:79" ht="15" customHeight="1">
      <c r="A63" s="1002"/>
      <c r="B63" s="1003"/>
      <c r="C63" s="1004"/>
      <c r="D63" s="118">
        <v>2</v>
      </c>
      <c r="E63" s="922"/>
      <c r="F63" s="923"/>
      <c r="G63" s="923"/>
      <c r="H63" s="923"/>
      <c r="I63" s="923"/>
      <c r="J63" s="923"/>
      <c r="K63" s="923"/>
      <c r="L63" s="923"/>
      <c r="M63" s="923"/>
      <c r="N63" s="923"/>
      <c r="O63" s="923"/>
      <c r="P63" s="923"/>
      <c r="Q63" s="923"/>
      <c r="R63" s="923"/>
      <c r="S63" s="924"/>
      <c r="T63" s="886"/>
      <c r="U63" s="887"/>
      <c r="V63" s="887"/>
      <c r="W63" s="887"/>
      <c r="X63" s="888">
        <f>IF(SUMIF($P$54:$P$59,"=2",X54:X59)+SUMIF($P$54:$P$59,"=2",AA54:AA59)&lt;=VALUE(X61-X62),SUMIF($P$54:$P$59,"=2",X54:X59)+SUMIF($P$54:$P$59,"=2",AA54:AA59),VALUE(X61-X62))</f>
        <v>0</v>
      </c>
      <c r="Y63" s="889"/>
      <c r="Z63" s="889"/>
      <c r="AA63" s="889"/>
      <c r="AB63" s="890"/>
      <c r="AC63" s="888">
        <f>IF(SUMIF($P$54:$P$59,"=2",AC54:AC59)+SUMIF($P$54:$P$59,"=2",AE54:AE59)&lt;=VALUE(AC61-AC62),SUMIF($P$54:$P$59,"=2",AC54:AC59)+SUMIF($P$54:$P$59,"=2",AE54:AE59),VALUE(AC61-AC62))</f>
        <v>0</v>
      </c>
      <c r="AD63" s="889"/>
      <c r="AE63" s="889"/>
      <c r="AF63" s="890"/>
      <c r="AG63" s="888">
        <f>IF(SUMIF($P$54:$P$59,"=2",AG54:AG59)+SUMIF($P$54:$P$59,"=2",AJ54:AJ59)&lt;=VALUE(AG61-AG62),SUMIF($P$54:$P$59,"=2",AG54:AG59)+SUMIF($P$54:$P$59,"=2",AJ54:AJ59),VALUE(AG61-AG62))</f>
        <v>0</v>
      </c>
      <c r="AH63" s="889"/>
      <c r="AI63" s="889"/>
      <c r="AJ63" s="889"/>
      <c r="AK63" s="890"/>
      <c r="AL63" s="888">
        <f>IF(SUMIF($P$54:$P$59,"=2",AL54:AL59)+SUMIF($P$54:$P$59,"=2",AN54:AN59)&lt;=VALUE(AL61-AL62),SUMIF($P$54:$P$59,"=2",AL54:AL59)+SUMIF($P$54:$P$59,"=2",AN54:AN59),VALUE(AL61-AL62))</f>
        <v>0</v>
      </c>
      <c r="AM63" s="889"/>
      <c r="AN63" s="889"/>
      <c r="AO63" s="890"/>
      <c r="AP63" s="888">
        <f>IF(SUMIF($P$54:$P$59,"=2",AP54:AP59)+SUMIF($P$54:$P$59,"=2",AS54:AS59)&lt;=VALUE(AP61-AP62),SUMIF($P$54:$P$59,"=2",AP54:AP59)+SUMIF($P$54:$P$59,"=2",AS54:AS59),VALUE(AP61-AP62))</f>
        <v>0</v>
      </c>
      <c r="AQ63" s="889"/>
      <c r="AR63" s="889"/>
      <c r="AS63" s="889"/>
      <c r="AT63" s="890"/>
      <c r="AU63" s="1066">
        <f>SUM(X63:AP63)</f>
        <v>0</v>
      </c>
      <c r="AV63" s="1067"/>
      <c r="AW63" s="207"/>
      <c r="AX63" s="207"/>
      <c r="AY63" s="206"/>
      <c r="AZ63" s="13">
        <f>IF(AND(AJ20&lt;=10,AJ51&gt;10,AK19&gt;0,AJ50&lt;10,AJ50+10-AJ20&lt;=10),AJ50+10-AJ20,IF(AND(AJ20&lt;=10,AJ51&gt;10,AK19=0,AJ19+AJ20+AJ50+10-AJ20-AK17&gt;10),10,IF(AND(AJ20&lt;=10,AJ51&gt;10,AK19=0,AJ19+AJ20+AJ50+10-AJ20-AK17&lt;0),0,IF(AND(AJ20&lt;=10,AJ51&gt;10,AK19=0,AJ19+AJ20+AJ50+10-AJ20-AK17&gt;0,AJ19+AJ20+AJ50+10-AJ20-AK17&lt;=10),AJ19+AJ20+AJ50+10-AJ20-AK17,AZ62))))</f>
        <v>0</v>
      </c>
      <c r="BA63" s="209">
        <f>IF(AND(AN39&lt;=10,AN60&gt;10,AL40&gt;0,AL60&lt;10,AL60+10-AN39&lt;=10),AL60+10-AN39,IF(AND(AN39&lt;=10,AN60&gt;10,AL40=0,AL39+AN39+AL60+10-AN39-AK17&gt;10),10,IF(AND(AN39&lt;=10,AN60&gt;10,AL40=0,AL39+AN39+AL60+10-AN39-AK17&lt;0),0,IF(AND(AN39&lt;=10,AN60&gt;10,AL40=0,AL39+AN39+AL60+10-AN39-AK17&gt;0,AL39+AN39+AL60+10-AN39-AK17&lt;=10),AL39+AN39+AL60+10-AN39-AK17,BA62))))</f>
        <v>0</v>
      </c>
      <c r="BG63" s="13" t="str">
        <f>IF(E63="","",E63)</f>
        <v/>
      </c>
      <c r="BH63" s="13" t="str">
        <f>IF(BG63="","",VLOOKUP(BG63,Birimler!$B$2:$C$28,2,FALSE))</f>
        <v/>
      </c>
      <c r="BI63" s="13">
        <v>2</v>
      </c>
    </row>
    <row r="64" spans="1:79" ht="15" customHeight="1">
      <c r="A64" s="1002"/>
      <c r="B64" s="1003"/>
      <c r="C64" s="1004"/>
      <c r="D64" s="118">
        <v>3</v>
      </c>
      <c r="E64" s="922"/>
      <c r="F64" s="923"/>
      <c r="G64" s="923"/>
      <c r="H64" s="923"/>
      <c r="I64" s="923"/>
      <c r="J64" s="923"/>
      <c r="K64" s="923"/>
      <c r="L64" s="923"/>
      <c r="M64" s="923"/>
      <c r="N64" s="923"/>
      <c r="O64" s="923"/>
      <c r="P64" s="923"/>
      <c r="Q64" s="923"/>
      <c r="R64" s="923"/>
      <c r="S64" s="924"/>
      <c r="T64" s="886"/>
      <c r="U64" s="887"/>
      <c r="V64" s="887"/>
      <c r="W64" s="887"/>
      <c r="X64" s="888">
        <f>IF(SUMIF($P$54:$P$59,"=3",X54:X59)+SUMIF($P$54:$P$59,"=3",AA54:AA59)&lt;=VALUE(X61-(X62+X63)),SUMIF($P$54:$P$59,"=3",X54:X59)+SUMIF($P$54:$P$59,"=3",AA54:AA59),VALUE(X61-(X62+X63)))</f>
        <v>0</v>
      </c>
      <c r="Y64" s="889"/>
      <c r="Z64" s="889"/>
      <c r="AA64" s="889"/>
      <c r="AB64" s="890"/>
      <c r="AC64" s="888">
        <f>IF(SUMIF($P$54:$P$59,"=3",AC54:AC59)+SUMIF($P$54:$P$59,"=3",AE54:AE59)&lt;=VALUE(AC61-(AC62+AC63)),SUMIF($P$54:$P$59,"=3",AC54:AC59)+SUMIF($P$54:$P$59,"=3",AE54:AE59),VALUE(AC61-(AC62+AC63)))</f>
        <v>0</v>
      </c>
      <c r="AD64" s="889"/>
      <c r="AE64" s="889"/>
      <c r="AF64" s="890"/>
      <c r="AG64" s="888">
        <f>IF(SUMIF($P$54:$P$59,"=3",AG54:AG59)+SUMIF($P$54:$P$59,"=3",AJ54:AJ59)&lt;=VALUE(AG61-(AG62+AG63)),SUMIF($P$54:$P$59,"=3",AG54:AG59)+SUMIF($P$54:$P$59,"=3",AJ54:AJ59),VALUE(AG61-(AG62+AG63)))</f>
        <v>0</v>
      </c>
      <c r="AH64" s="889"/>
      <c r="AI64" s="889"/>
      <c r="AJ64" s="889"/>
      <c r="AK64" s="890"/>
      <c r="AL64" s="888">
        <f>IF(SUMIF($P$54:$P$59,"=3",AL54:AL59)+SUMIF($P$54:$P$59,"=3",AN54:AN59)&lt;=VALUE(AL61-(AL62+AL63)),SUMIF($P$54:$P$59,"=3",AL54:AL59)+SUMIF($P$54:$P$59,"=3",AN54:AN59),VALUE(AL61-(AL62+AL63)))</f>
        <v>0</v>
      </c>
      <c r="AM64" s="889"/>
      <c r="AN64" s="889"/>
      <c r="AO64" s="890"/>
      <c r="AP64" s="888">
        <f>IF(SUMIF($P$54:$P$59,"=3",AP54:AP59)+SUMIF($P$54:$P$59,"=3",AS54:AS59)&lt;=VALUE(AP61-(AP62+AP63)),SUMIF($P$54:$P$59,"=3",AP54:AP59)+SUMIF($P$54:$P$59,"=3",AS54:AS59),VALUE(AP61-(AP62+AP63)))</f>
        <v>0</v>
      </c>
      <c r="AQ64" s="889"/>
      <c r="AR64" s="889"/>
      <c r="AS64" s="889"/>
      <c r="AT64" s="890"/>
      <c r="AU64" s="1066">
        <f>SUM(X64:AP64)</f>
        <v>0</v>
      </c>
      <c r="AV64" s="1067"/>
      <c r="AW64" s="207"/>
      <c r="AX64" s="207"/>
      <c r="AY64" s="206"/>
      <c r="AZ64" s="13">
        <f>IF(AND(AJ20&lt;=10,AJ51&lt;=10,AJ20+AJ51&gt;=10,AK19&gt;0,AJ50&lt;10,AJ50+10-AJ20&lt;=10),AJ50+10-AJ20,IF(AND(AJ20&lt;=10,AJ51&lt;=10,AJ20+AJ51&gt;=10,AK19=0,AJ19+AJ20+AJ50+10-AJ20-AK17&gt;10),10,IF(AND(AJ20&lt;=10,AJ51&lt;=10,AJ20+AJ51&gt;=10,AK19=0,AJ19+AJ20+AJ50+10-AJ20-AK17&lt;0),0,IF(AND(AJ20&lt;=10,AJ51&lt;=10,AJ20+AJ51&gt;=10,AK19=0,AJ19+AJ20+AJ50+10-AJ20-AK17&gt;0,AJ19+AJ20+AJ50+10-AJ20-AK17&lt;=10),AJ19+AJ20+AJ50+10-AJ20-AK17,AZ63))))</f>
        <v>0</v>
      </c>
      <c r="BA64" s="209">
        <f>IF(AND(AN39&lt;=10,AN60&lt;=10,AN39+AN60&gt;=10,AL40&gt;0,AL60&lt;10,AL60+10-AN39&lt;=10),AL60+10-AN39,IF(AND(AN39&lt;=10,AN60&lt;=10,AN39+AN60&gt;=10,AL40=0,AL39+AN39+AL60+10-AN39-AK17&gt;10),10,IF(AND(AN39&lt;=10,AN60&lt;=10,AN39+AN60&gt;=10,AL40=0,AL39+AN39+AL60+10-AN39-AK17&lt;0),0,IF(AND(AN39&lt;=10,AN60&lt;=10,AN39+AN60&gt;=10,AL40=0,AL39+AN39+AL60+10-AN39-AK17&gt;0,AL39+AN39+AL60+10-AN39-AK17&lt;=10),AL39+AN39+AL60+10-AN39-AK17,BA63))))</f>
        <v>0</v>
      </c>
      <c r="BG64" s="13" t="str">
        <f>IF(E64="","",E64)</f>
        <v/>
      </c>
      <c r="BH64" s="13" t="str">
        <f>IF(BG64="","",VLOOKUP(BG64,Birimler!$B$2:$C$28,2,FALSE))</f>
        <v/>
      </c>
      <c r="BI64" s="13">
        <v>3</v>
      </c>
    </row>
    <row r="65" spans="1:70" ht="15" customHeight="1" thickBot="1">
      <c r="A65" s="1005"/>
      <c r="B65" s="1006"/>
      <c r="C65" s="1007"/>
      <c r="D65" s="119">
        <v>4</v>
      </c>
      <c r="E65" s="986"/>
      <c r="F65" s="987"/>
      <c r="G65" s="987"/>
      <c r="H65" s="987"/>
      <c r="I65" s="987"/>
      <c r="J65" s="987"/>
      <c r="K65" s="987"/>
      <c r="L65" s="987"/>
      <c r="M65" s="987"/>
      <c r="N65" s="987"/>
      <c r="O65" s="987"/>
      <c r="P65" s="987"/>
      <c r="Q65" s="987"/>
      <c r="R65" s="987"/>
      <c r="S65" s="988"/>
      <c r="T65" s="998"/>
      <c r="U65" s="898"/>
      <c r="V65" s="898"/>
      <c r="W65" s="898"/>
      <c r="X65" s="891">
        <f>IF(SUMIF($P$54:$P$59,"=4",X54:X59)+SUMIF($P$54:$P$59,"=4",AA54:AA59)&lt;=VALUE(X61-(X62+X63+X64)),SUMIF($P$54:$P$59,"=4",X54:X59)+SUMIF($P$54:$P$59,"=4",AA54:AA59),VALUE(X61-(X62+X63+X64)))</f>
        <v>0</v>
      </c>
      <c r="Y65" s="892"/>
      <c r="Z65" s="892"/>
      <c r="AA65" s="892"/>
      <c r="AB65" s="893"/>
      <c r="AC65" s="891">
        <f>IF(SUMIF($P$54:$P$59,"=4",AC54:AC59)+SUMIF($P$54:$P$59,"=4",AE54:AE59)&lt;=VALUE(AC61-(AC62+AC63+AC64)),SUMIF($P$54:$P$59,"=4",AC54:AC59)+SUMIF($P$54:$P$59,"=4",AE54:AE59),VALUE(AC61-(AC62+AC63+AC64)))</f>
        <v>0</v>
      </c>
      <c r="AD65" s="892"/>
      <c r="AE65" s="892"/>
      <c r="AF65" s="893"/>
      <c r="AG65" s="891">
        <f>IF(SUMIF($P$54:$P$59,"=4",AG54:AG59)+SUMIF($P$54:$P$59,"=4",AJ54:AJ59)&lt;=VALUE(AG61-(AG62+AG63+AG64)),SUMIF($P$54:$P$59,"=4",AG54:AG59)+SUMIF($P$54:$P$59,"=4",AJ54:AJ59),VALUE(AG61-(AG62+AG63+AG64)))</f>
        <v>0</v>
      </c>
      <c r="AH65" s="892"/>
      <c r="AI65" s="892"/>
      <c r="AJ65" s="892"/>
      <c r="AK65" s="893"/>
      <c r="AL65" s="891">
        <f>IF(SUMIF($P$54:$P$59,"=4",AL54:AL59)+SUMIF($P$54:$P$59,"=4",AN54:AN59)&lt;=VALUE(AL61-(AL62+AL63+AL64)),SUMIF($P$54:$P$59,"=4",AL54:AL59)+SUMIF($P$54:$P$59,"=4",AN54:AN59),VALUE(AL61-(AL62+AL63+AL64)))</f>
        <v>0</v>
      </c>
      <c r="AM65" s="892"/>
      <c r="AN65" s="892"/>
      <c r="AO65" s="893"/>
      <c r="AP65" s="891">
        <f>IF(SUMIF($P$54:$P$59,"=4",AP54:AP59)+SUMIF($P$54:$P$59,"=4",AS54:AS59)&lt;=VALUE(AP61-(AP62+AP63+AP64)),SUMIF($P$54:$P$59,"=4",AP54:AP59)+SUMIF($P$54:$P$59,"=4",AS54:AS59),VALUE(AP61-(AP62+AP63+AP64)))</f>
        <v>0</v>
      </c>
      <c r="AQ65" s="892"/>
      <c r="AR65" s="892"/>
      <c r="AS65" s="892"/>
      <c r="AT65" s="893"/>
      <c r="AU65" s="996">
        <f>SUM(X65:AP65)</f>
        <v>0</v>
      </c>
      <c r="AV65" s="997"/>
      <c r="AW65" s="207"/>
      <c r="AX65" s="207"/>
      <c r="AY65" s="206"/>
      <c r="AZ65" s="13">
        <f>IF(AND(AJ20&lt;=10,AJ20+AJ51&lt;=10,AK19&gt;0,AJ50+AJ51&gt;10),10,IF(AND(AJ20&lt;=10,AJ20+AJ51&lt;=10,AK19=0,SUM(AJ19,AJ20,AJ50,AJ51,-AK17)&lt;=0),0,IF(AND(AJ20&lt;=10,AJ20+AJ51&lt;=10,AK19=0,SUM(AJ19,AJ20,AJ50,AJ51,-AK17)&gt;0,SUM(AJ19,AJ20,AJ50,AJ51,-AK17)&lt;=10),SUM(AJ19,AJ20,AJ50,AJ51,-AK17),IF(AND(AJ20&lt;=10,AJ20+AJ51&lt;=10,AK19=0,SUM(AJ19,AJ20,AJ50,AJ51,-AK17)&gt;10),10,IF(AND(AJ20&lt;=10,AJ51&lt;=10,AJ20+AJ51&gt;=10,AK19&gt;0,AJ50&gt;=10),10,IF(AND(AJ20&lt;=10,AJ51&lt;=10,AJ20+AJ51&gt;=10,AK19&gt;0,AJ50&lt;10,AJ50+10-AJ20&gt;10),10,   AZ64))))))</f>
        <v>1</v>
      </c>
      <c r="BA65" s="209">
        <f>IF(AND(AN39&lt;=10,AN39+AN60&lt;=10,AL40&gt;0,AL60+AN60&gt;10),10,IF(AND(AN39&lt;=10,AN39+AN60&lt;=10,AL40=0,SUM(AL39,AN39,AL60,AN60,-AK17)&lt;=0),0,IF(AND(AN39&lt;=10,AN39+AN60&lt;=10,AL40=0,SUM(AL39,AN39,AL60,AN60,-AK17)&gt;0,SUM(AL39,AN39,AL60,AN60,-AK17)&lt;=10),SUM(AL39,AN39,AL60,AN60,-AK17),IF(AND(AN39&lt;=10,AN39+AN60&lt;=10,AL40=0,SUM(AL39,AN39,AL60,AN60,-AK17)&gt;10),10,IF(AND(AN39&lt;=10,AN60&lt;=10,AN39+AN60&gt;=10,AL40&gt;0,AL60&gt;=10),10,IF(AND(AN39&lt;=10,AN60&lt;=10,AN39+AN60&gt;=10,AL40&gt;0,AL60&lt;10,AL60+10-AN39&gt;10),10,   BA64))))))</f>
        <v>1</v>
      </c>
      <c r="BG65" s="13" t="str">
        <f>IF(E65="","",E65)</f>
        <v/>
      </c>
      <c r="BH65" s="13" t="str">
        <f>IF(BG65="","",VLOOKUP(BG65,Birimler!$B$2:$C$28,2,FALSE))</f>
        <v/>
      </c>
      <c r="BI65" s="13">
        <v>4</v>
      </c>
    </row>
    <row r="66" spans="1:70" ht="1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139"/>
      <c r="AI66" s="139"/>
      <c r="AJ66" s="62"/>
      <c r="AK66" s="62"/>
      <c r="AL66" s="62"/>
      <c r="AM66" s="62"/>
      <c r="AN66" s="62"/>
      <c r="AO66" s="62"/>
      <c r="AP66" s="62"/>
      <c r="AQ66" s="62"/>
      <c r="AR66" s="62"/>
      <c r="AS66" s="62"/>
      <c r="AT66" s="62"/>
      <c r="AU66" s="62"/>
      <c r="AV66" s="62"/>
    </row>
    <row r="67" spans="1:70" ht="15" customHeight="1">
      <c r="A67" s="946" t="str">
        <f>AM12</f>
        <v>02.04.2012-29.04.2012</v>
      </c>
      <c r="B67" s="946"/>
      <c r="C67" s="946"/>
      <c r="D67" s="946"/>
      <c r="E67" s="946"/>
      <c r="F67" s="946"/>
      <c r="G67" s="946"/>
      <c r="H67" s="946"/>
      <c r="I67" s="946"/>
      <c r="J67" s="970" t="s">
        <v>37</v>
      </c>
      <c r="K67" s="970"/>
      <c r="L67" s="970"/>
      <c r="M67" s="970"/>
      <c r="N67" s="970"/>
      <c r="O67" s="970"/>
      <c r="P67" s="970"/>
      <c r="Q67" s="970"/>
      <c r="R67" s="970"/>
      <c r="S67" s="970"/>
      <c r="T67" s="970"/>
      <c r="U67" s="970"/>
      <c r="V67" s="970"/>
      <c r="W67" s="970"/>
      <c r="X67" s="970"/>
      <c r="Y67" s="969">
        <f>AU19</f>
        <v>9</v>
      </c>
      <c r="Z67" s="969"/>
      <c r="AA67" s="969"/>
      <c r="AB67" s="970" t="s">
        <v>35</v>
      </c>
      <c r="AC67" s="970"/>
      <c r="AD67" s="969">
        <f>AU50</f>
        <v>10</v>
      </c>
      <c r="AE67" s="969"/>
      <c r="AF67" s="970" t="s">
        <v>38</v>
      </c>
      <c r="AG67" s="970"/>
      <c r="AH67" s="970"/>
      <c r="AI67" s="970"/>
      <c r="AJ67" s="970"/>
      <c r="AK67" s="970"/>
      <c r="AL67" s="970"/>
      <c r="AM67" s="946">
        <f>ROUNDUP((DATEVALUE(RIGHT(AM12,10))-DATEVALUE(LEFT(AM12,10))-1)/7,0)</f>
        <v>4</v>
      </c>
      <c r="AN67" s="946"/>
      <c r="AO67" s="946"/>
      <c r="AP67" s="946"/>
      <c r="AQ67" s="946"/>
      <c r="AR67" s="946"/>
      <c r="AS67" s="970" t="s">
        <v>56</v>
      </c>
      <c r="AT67" s="970"/>
      <c r="AU67" s="970"/>
      <c r="AV67" s="970"/>
      <c r="AW67" s="157"/>
      <c r="AX67" s="157"/>
      <c r="AZ67" s="13">
        <f>IF(AND(AS20&lt;=10,AS51&gt;10,AT19&gt;0,AS50&gt;=10),10,IF(AND(AS20&lt;=10,AS51&gt;10,AT19&gt;0,AS50&lt;10,AS50+10-AS20&gt;10),10,))</f>
        <v>0</v>
      </c>
      <c r="BA67" s="13">
        <f>IF(AND(AS39&lt;=10,AS60&gt;10,AP40&gt;0,AP60&gt;=10),10,IF(AND(AS39&lt;=10,AS60&gt;10,AP40&gt;0,AP60&lt;10,AP60+10-AS39&gt;10),10,))</f>
        <v>0</v>
      </c>
      <c r="BC67" s="13">
        <f>DATEVALUE(RIGHT(AM12,10))</f>
        <v>41028</v>
      </c>
    </row>
    <row r="68" spans="1:70" ht="15" customHeight="1">
      <c r="A68" s="969">
        <f>T39+T60</f>
        <v>0</v>
      </c>
      <c r="B68" s="969"/>
      <c r="C68" s="970" t="s">
        <v>39</v>
      </c>
      <c r="D68" s="970"/>
      <c r="E68" s="970"/>
      <c r="F68" s="970"/>
      <c r="G68" s="970"/>
      <c r="H68" s="970"/>
      <c r="I68" s="970"/>
      <c r="J68" s="970"/>
      <c r="K68" s="970"/>
      <c r="L68" s="970"/>
      <c r="M68" s="1089" t="s">
        <v>40</v>
      </c>
      <c r="N68" s="1089"/>
      <c r="O68" s="1089"/>
      <c r="P68" s="1089"/>
      <c r="Q68" s="1089"/>
      <c r="R68" s="1089"/>
      <c r="S68" s="1089"/>
      <c r="T68" s="1089"/>
      <c r="U68" s="1089"/>
      <c r="V68" s="1089"/>
      <c r="W68" s="1089"/>
      <c r="X68" s="1094">
        <f>IF(P9=E41,AU41,IF(P9=E42,AU42,IF(P9=E43,AU43,IF(P9=E44,AU44,))))</f>
        <v>9</v>
      </c>
      <c r="Y68" s="1094"/>
      <c r="Z68" s="1094"/>
      <c r="AA68" s="1094"/>
      <c r="AB68" s="1089" t="s">
        <v>35</v>
      </c>
      <c r="AC68" s="1089"/>
      <c r="AD68" s="1089"/>
      <c r="AE68" s="1094">
        <f>IF(P9=E62,AU62,IF(P9=E63,AU63,IF(P9=E64,AU64,IF(P9=E65,AU65,))))</f>
        <v>10</v>
      </c>
      <c r="AF68" s="1094"/>
      <c r="AG68" s="1094"/>
      <c r="AH68" s="140"/>
      <c r="AI68" s="140"/>
      <c r="AJ68" s="1092" t="s">
        <v>36</v>
      </c>
      <c r="AK68" s="1093"/>
      <c r="AL68" s="1093"/>
      <c r="AM68" s="1093"/>
      <c r="AN68" s="1093"/>
      <c r="AO68" s="1093"/>
      <c r="AP68" s="1093"/>
      <c r="AQ68" s="1093"/>
      <c r="AR68" s="1093"/>
      <c r="AS68" s="1093"/>
      <c r="AT68" s="1093"/>
      <c r="AU68" s="1093"/>
      <c r="AV68" s="1093"/>
      <c r="AZ68" s="13">
        <f>IF(AND(AS20&lt;=10,AS51&gt;10,AT19&gt;0,AS50&lt;10,AS50+10-AS20&lt;=10),AS50+10-AS20,IF(AND(AS20&lt;=10,AS51&gt;10,AT19=0,AS19+AS20+AS50+10-AS20-AT17&gt;10),10,IF(AND(AS20&lt;=10,AS51&gt;10,AT19=0,AS19+AS20+AS50+10-AS20-AT17&lt;0),0,IF(AND(AS20&lt;=10,AS51&gt;10,AT19=0,AS19+AS20+AS50+10-AS20-AT17&gt;0,AS19+AS20+AS50+10-AS20-AT17&lt;=10),AS19+AS20+AS50+10-AS20-AT17,AZ67))))</f>
        <v>0</v>
      </c>
      <c r="BA68" s="13">
        <f>IF(AND(AS39&lt;=10,AS60&gt;10,AP40&gt;0,AP60&lt;10,AP60+10-AS39&lt;=10),AP60+10-AS39,IF(AND(AS39&lt;=10,AS60&gt;10,AP40=0,AP39+AS39+AP60+10-AS39-AT17&gt;10),10,IF(AND(AS39&lt;=10,AS60&gt;10,AP40=0,AP39+AS39+AP60+10-AS39-AT17&lt;0),0,IF(AND(AS39&lt;=10,AS60&gt;10,AP40=0,AP39+AS39+AP60+10-AS39-AT17&gt;0,AP39+AS39+AP60+10-AS39-AT17&lt;=10),AP39+AS39+AP60+10-AS39-AT17,BA67))))</f>
        <v>0</v>
      </c>
      <c r="BR68" s="13"/>
    </row>
    <row r="69" spans="1:70" ht="15" customHeight="1">
      <c r="A69" s="966"/>
      <c r="B69" s="967"/>
      <c r="C69" s="967"/>
      <c r="D69" s="967"/>
      <c r="E69" s="967"/>
      <c r="F69" s="967"/>
      <c r="G69" s="967"/>
      <c r="H69" s="967"/>
      <c r="I69" s="967"/>
      <c r="J69" s="967"/>
      <c r="K69" s="967"/>
      <c r="L69" s="967"/>
      <c r="M69" s="141"/>
      <c r="N69" s="141"/>
      <c r="O69" s="141"/>
      <c r="P69" s="61"/>
      <c r="Q69" s="61"/>
      <c r="R69" s="61"/>
      <c r="S69" s="61"/>
      <c r="T69" s="61"/>
      <c r="U69" s="61"/>
      <c r="V69" s="61"/>
      <c r="W69" s="61"/>
      <c r="X69" s="61"/>
      <c r="Y69" s="61"/>
      <c r="Z69" s="61"/>
      <c r="AA69" s="61"/>
      <c r="AB69" s="61"/>
      <c r="AC69" s="61"/>
      <c r="AD69" s="62"/>
      <c r="AE69" s="62"/>
      <c r="AF69" s="62"/>
      <c r="AG69" s="62"/>
      <c r="AH69" s="62"/>
      <c r="AI69" s="62"/>
      <c r="AJ69" s="62"/>
      <c r="AK69" s="62"/>
      <c r="AL69" s="62"/>
      <c r="AM69" s="62"/>
      <c r="AN69" s="62"/>
      <c r="AO69" s="62"/>
      <c r="AP69" s="62"/>
      <c r="AQ69" s="62"/>
      <c r="AR69" s="62"/>
      <c r="AS69" s="62"/>
      <c r="AT69" s="62"/>
      <c r="AU69" s="62"/>
      <c r="AV69" s="63"/>
      <c r="AZ69" s="13">
        <f>IF(AND(AS20&lt;=10,AS51&lt;=10,AS20+AS51&gt;=10,AT19&gt;0,AS50&lt;10,AS50+10-AS20&lt;=10),AS50+10-AS20,IF(AND(AS20&lt;=10,AS51&lt;=10,AS20+AS51&gt;=10,AT19=0,AS19+AS20+AS50+10-AS20-AT17&gt;10),10,IF(AND(AS20&lt;=10,AS51&lt;=10,AS20+AS51&gt;=10,AT19=0,AS19+AS20+AS50+10-AS20-AT17&lt;0),0,IF(AND(AS20&lt;=10,AS51&lt;=10,AS20+AS51&gt;=10,AT19=0,AS19+AS20+AS50+10-AS20-AT17&gt;0,AS19+AS20+AS50+10-AS20-AT17&lt;=10),AS19+AS20+AS50+10-AS20-AT17,AZ68))))</f>
        <v>0</v>
      </c>
      <c r="BA69" s="13">
        <f>IF(AND(AS39&lt;=10,AS60&lt;=10,AS39+AS60&gt;=10,AP40&gt;0,AP60&lt;10,AP60+10-AS39&lt;=10),AP60+10-AS39,IF(AND(AS39&lt;=10,AS60&lt;=10,AS39+AS60&gt;=10,AP40=0,AP39+AS39+AP60+10-AS39-AT17&gt;10),10,IF(AND(AS39&lt;=10,AS60&lt;=10,AS39+AS60&gt;=10,AP40=0,AP39+AS39+AP60+10-AS39-AT17&lt;0),0,IF(AND(AS39&lt;=10,AS60&lt;=10,AS39+AS60&gt;=10,AP40=0,AP39+AS39+AP60+10-AS39-AT17&gt;0,AP39+AS39+AP60+10-AS39-AT17&lt;=10),AP39+AS39+AP60+10-AS39-AT17,BA68))))</f>
        <v>0</v>
      </c>
      <c r="BR69" s="13"/>
    </row>
    <row r="70" spans="1:70" ht="15" customHeight="1">
      <c r="A70" s="968"/>
      <c r="B70" s="968"/>
      <c r="C70" s="968"/>
      <c r="D70" s="968"/>
      <c r="E70" s="968"/>
      <c r="F70" s="968"/>
      <c r="G70" s="968"/>
      <c r="H70" s="968"/>
      <c r="I70" s="968"/>
      <c r="J70" s="968"/>
      <c r="K70" s="968"/>
      <c r="L70" s="968"/>
      <c r="M70" s="975"/>
      <c r="N70" s="975"/>
      <c r="O70" s="975"/>
      <c r="P70" s="975"/>
      <c r="Q70" s="975"/>
      <c r="R70" s="975"/>
      <c r="S70" s="975"/>
      <c r="T70" s="975"/>
      <c r="U70" s="975"/>
      <c r="V70" s="975"/>
      <c r="W70" s="975"/>
      <c r="X70" s="975"/>
      <c r="Y70" s="975"/>
      <c r="Z70" s="975"/>
      <c r="AA70" s="975"/>
      <c r="AB70" s="975"/>
      <c r="AC70" s="975"/>
      <c r="AD70" s="976"/>
      <c r="AE70" s="1090" t="s">
        <v>43</v>
      </c>
      <c r="AF70" s="1091"/>
      <c r="AG70" s="1091"/>
      <c r="AH70" s="1091"/>
      <c r="AI70" s="1091"/>
      <c r="AJ70" s="1091"/>
      <c r="AK70" s="1091"/>
      <c r="AL70" s="1115" t="str">
        <f>P9</f>
        <v>İKTİSADİ VE İDARİ BİL. FAKÜLTESİ</v>
      </c>
      <c r="AM70" s="1116"/>
      <c r="AN70" s="1116"/>
      <c r="AO70" s="1116"/>
      <c r="AP70" s="1116"/>
      <c r="AQ70" s="1116"/>
      <c r="AR70" s="1116"/>
      <c r="AS70" s="1116"/>
      <c r="AT70" s="1116"/>
      <c r="AU70" s="1116"/>
      <c r="AV70" s="1117"/>
      <c r="AZ70" s="13">
        <f>IF(AND(AS20&lt;=10,AS20+AS51&lt;=10,AT19&gt;0,AS50+AS51&gt;10),10,IF(AND(AS20&lt;=10,AS20+AS51&lt;=10,AT19=0,SUM(AS19,AS20,AS50,AS51,-AT17)&lt;=0),0,IF(AND(AS20&lt;=10,AS20+AS51&lt;=10,AT19=0,SUM(AS19,AS20,AS50,AS51,-AT17)&gt;0,SUM(AS19,AS20,AS50,AS51,-AT17)&lt;=10),SUM(AS19,AS20,AS50,AS51,-AT17),IF(AND(AS20&lt;=10,AS20+AS51&lt;=10,AT19=0,SUM(AS19,AS20,AS50,AS51,-AT17)&gt;10),10,IF(AND(AS20&lt;=10,AS51&lt;=10,AS20+AS51&gt;=10,AT19&gt;0,AS50&gt;=10),10,IF(AND(AS20&lt;=10,AS51&lt;=10,AS20+AS51&gt;=10,AT19&gt;0,AS50&lt;10,AS50+10-AS20&gt;10),10,   AZ69))))))</f>
        <v>0</v>
      </c>
      <c r="BA70" s="13">
        <f>IF(AND(AS39&lt;=10,AS39+AS60&lt;=10,AP40&gt;0,AP60+AS60&gt;10),10,IF(AND(AS39&lt;=10,AS39+AS60&lt;=10,AP40=0,SUM(AP39,AS39,AP60,AS60,-AT17)&lt;=0),0,IF(AND(AS39&lt;=10,AS39+AS60&lt;=10,AP40=0,SUM(AP39,AS39,AP60,AS60,-AT17)&gt;0,SUM(AP39,AS39,AP60,AS60,-AT17)&lt;=10),SUM(AP39,AS39,AP60,AS60,-AT17),IF(AND(AS39&lt;=10,AS39+AS60&lt;=10,AP40=0,SUM(AP39,AS39,AP60,AS60,-AT17)&gt;10),10,IF(AND(AS39&lt;=10,AS60&lt;=10,AS39+AS60&gt;=10,AP40&gt;0,AP60&gt;=10),10,IF(AND(AS39&lt;=10,AS60&lt;=10,AS39+AS60&gt;=10,AP40&gt;0,AP60&lt;10,AP60+10-AS39&gt;10),10,   BA69))))))</f>
        <v>0</v>
      </c>
      <c r="BR70" s="13"/>
    </row>
    <row r="71" spans="1:70" ht="15" customHeight="1">
      <c r="A71" s="947" t="s">
        <v>22</v>
      </c>
      <c r="B71" s="977" t="s">
        <v>23</v>
      </c>
      <c r="C71" s="977"/>
      <c r="D71" s="977"/>
      <c r="E71" s="977"/>
      <c r="F71" s="978"/>
      <c r="G71" s="935"/>
      <c r="H71" s="935"/>
      <c r="I71" s="935"/>
      <c r="J71" s="935"/>
      <c r="K71" s="935"/>
      <c r="L71" s="935"/>
      <c r="M71" s="938"/>
      <c r="N71" s="938"/>
      <c r="O71" s="939"/>
      <c r="P71" s="971" t="s">
        <v>32</v>
      </c>
      <c r="Q71" s="142"/>
      <c r="R71" s="938" t="s">
        <v>23</v>
      </c>
      <c r="S71" s="938"/>
      <c r="T71" s="939"/>
      <c r="U71" s="1107"/>
      <c r="V71" s="1107"/>
      <c r="W71" s="1107"/>
      <c r="X71" s="1107"/>
      <c r="Y71" s="1107"/>
      <c r="Z71" s="1107"/>
      <c r="AA71" s="1107"/>
      <c r="AB71" s="1107"/>
      <c r="AC71" s="1107"/>
      <c r="AD71" s="1107"/>
      <c r="AE71" s="981" t="s">
        <v>42</v>
      </c>
      <c r="AF71" s="981"/>
      <c r="AG71" s="965" t="s">
        <v>23</v>
      </c>
      <c r="AH71" s="965"/>
      <c r="AI71" s="965"/>
      <c r="AJ71" s="965"/>
      <c r="AK71" s="965"/>
      <c r="AL71" s="1095"/>
      <c r="AM71" s="1096"/>
      <c r="AN71" s="1096"/>
      <c r="AO71" s="1096"/>
      <c r="AP71" s="1096"/>
      <c r="AQ71" s="1096"/>
      <c r="AR71" s="1096"/>
      <c r="AS71" s="1096"/>
      <c r="AT71" s="1096"/>
      <c r="AU71" s="1096"/>
      <c r="AV71" s="1097"/>
    </row>
    <row r="72" spans="1:70" ht="15" customHeight="1">
      <c r="A72" s="948"/>
      <c r="B72" s="977"/>
      <c r="C72" s="977"/>
      <c r="D72" s="977"/>
      <c r="E72" s="977"/>
      <c r="F72" s="979"/>
      <c r="G72" s="938"/>
      <c r="H72" s="938"/>
      <c r="I72" s="938"/>
      <c r="J72" s="938"/>
      <c r="K72" s="938"/>
      <c r="L72" s="938"/>
      <c r="M72" s="938"/>
      <c r="N72" s="938"/>
      <c r="O72" s="939"/>
      <c r="P72" s="972"/>
      <c r="Q72" s="142"/>
      <c r="R72" s="938"/>
      <c r="S72" s="938"/>
      <c r="T72" s="939"/>
      <c r="U72" s="1113"/>
      <c r="V72" s="1113"/>
      <c r="W72" s="1113"/>
      <c r="X72" s="1113"/>
      <c r="Y72" s="1113"/>
      <c r="Z72" s="1113"/>
      <c r="AA72" s="1113"/>
      <c r="AB72" s="1113"/>
      <c r="AC72" s="1113"/>
      <c r="AD72" s="1113"/>
      <c r="AE72" s="982"/>
      <c r="AF72" s="982"/>
      <c r="AG72" s="965"/>
      <c r="AH72" s="965"/>
      <c r="AI72" s="965"/>
      <c r="AJ72" s="965"/>
      <c r="AK72" s="965"/>
      <c r="AL72" s="1098"/>
      <c r="AM72" s="1099"/>
      <c r="AN72" s="1099"/>
      <c r="AO72" s="1099"/>
      <c r="AP72" s="1099"/>
      <c r="AQ72" s="1099"/>
      <c r="AR72" s="1099"/>
      <c r="AS72" s="1099"/>
      <c r="AT72" s="1099"/>
      <c r="AU72" s="1099"/>
      <c r="AV72" s="1100"/>
    </row>
    <row r="73" spans="1:70" ht="15" customHeight="1">
      <c r="A73" s="948"/>
      <c r="B73" s="977"/>
      <c r="C73" s="977"/>
      <c r="D73" s="977"/>
      <c r="E73" s="977"/>
      <c r="F73" s="980"/>
      <c r="G73" s="941"/>
      <c r="H73" s="941"/>
      <c r="I73" s="941"/>
      <c r="J73" s="941"/>
      <c r="K73" s="941"/>
      <c r="L73" s="941"/>
      <c r="M73" s="941"/>
      <c r="N73" s="941"/>
      <c r="O73" s="942"/>
      <c r="P73" s="972"/>
      <c r="Q73" s="143"/>
      <c r="R73" s="941"/>
      <c r="S73" s="941"/>
      <c r="T73" s="942"/>
      <c r="U73" s="1114"/>
      <c r="V73" s="1114"/>
      <c r="W73" s="1114"/>
      <c r="X73" s="1114"/>
      <c r="Y73" s="1114"/>
      <c r="Z73" s="1114"/>
      <c r="AA73" s="1114"/>
      <c r="AB73" s="1114"/>
      <c r="AC73" s="1114"/>
      <c r="AD73" s="1114"/>
      <c r="AE73" s="982"/>
      <c r="AF73" s="982"/>
      <c r="AG73" s="965"/>
      <c r="AH73" s="965"/>
      <c r="AI73" s="965"/>
      <c r="AJ73" s="965"/>
      <c r="AK73" s="965"/>
      <c r="AL73" s="1063"/>
      <c r="AM73" s="1064"/>
      <c r="AN73" s="1064"/>
      <c r="AO73" s="1064"/>
      <c r="AP73" s="1064"/>
      <c r="AQ73" s="1064"/>
      <c r="AR73" s="1064"/>
      <c r="AS73" s="1064"/>
      <c r="AT73" s="1064"/>
      <c r="AU73" s="1064"/>
      <c r="AV73" s="1065"/>
    </row>
    <row r="74" spans="1:70" ht="15" customHeight="1">
      <c r="A74" s="948"/>
      <c r="B74" s="949" t="s">
        <v>24</v>
      </c>
      <c r="C74" s="950"/>
      <c r="D74" s="950"/>
      <c r="E74" s="951"/>
      <c r="F74" s="925" t="str">
        <f>M12</f>
        <v>Öğretim Üyesi</v>
      </c>
      <c r="G74" s="926"/>
      <c r="H74" s="926"/>
      <c r="I74" s="926"/>
      <c r="J74" s="926"/>
      <c r="K74" s="926"/>
      <c r="L74" s="926"/>
      <c r="M74" s="926"/>
      <c r="N74" s="926"/>
      <c r="O74" s="927"/>
      <c r="P74" s="973"/>
      <c r="Q74" s="934" t="s">
        <v>24</v>
      </c>
      <c r="R74" s="935"/>
      <c r="S74" s="935"/>
      <c r="T74" s="936"/>
      <c r="U74" s="943" t="str">
        <f>VLOOKUP(AL70,$BA$2:$BE$28,3,FALSE)</f>
        <v>Prof. Dr. Üstün ÖZEN</v>
      </c>
      <c r="V74" s="943"/>
      <c r="W74" s="943"/>
      <c r="X74" s="943"/>
      <c r="Y74" s="943"/>
      <c r="Z74" s="943"/>
      <c r="AA74" s="943"/>
      <c r="AB74" s="943"/>
      <c r="AC74" s="943"/>
      <c r="AD74" s="943"/>
      <c r="AE74" s="982"/>
      <c r="AF74" s="982"/>
      <c r="AG74" s="978" t="s">
        <v>24</v>
      </c>
      <c r="AH74" s="935"/>
      <c r="AI74" s="935"/>
      <c r="AJ74" s="935"/>
      <c r="AK74" s="936"/>
      <c r="AL74" s="925" t="str">
        <f>VLOOKUP(AL70,$BA$2:$BE$28,4,FALSE)</f>
        <v>Prof. Dr. M. Suphi ORHAN</v>
      </c>
      <c r="AM74" s="926"/>
      <c r="AN74" s="926"/>
      <c r="AO74" s="926"/>
      <c r="AP74" s="926"/>
      <c r="AQ74" s="926"/>
      <c r="AR74" s="926"/>
      <c r="AS74" s="926"/>
      <c r="AT74" s="926"/>
      <c r="AU74" s="926"/>
      <c r="AV74" s="984"/>
    </row>
    <row r="75" spans="1:70" ht="15" customHeight="1">
      <c r="A75" s="948"/>
      <c r="B75" s="952"/>
      <c r="C75" s="953"/>
      <c r="D75" s="953"/>
      <c r="E75" s="954"/>
      <c r="F75" s="928"/>
      <c r="G75" s="929"/>
      <c r="H75" s="929"/>
      <c r="I75" s="929"/>
      <c r="J75" s="929"/>
      <c r="K75" s="929"/>
      <c r="L75" s="929"/>
      <c r="M75" s="929"/>
      <c r="N75" s="929"/>
      <c r="O75" s="930"/>
      <c r="P75" s="973"/>
      <c r="Q75" s="937"/>
      <c r="R75" s="938"/>
      <c r="S75" s="938"/>
      <c r="T75" s="939"/>
      <c r="U75" s="944"/>
      <c r="V75" s="944"/>
      <c r="W75" s="944"/>
      <c r="X75" s="944"/>
      <c r="Y75" s="944"/>
      <c r="Z75" s="944"/>
      <c r="AA75" s="944"/>
      <c r="AB75" s="944"/>
      <c r="AC75" s="944"/>
      <c r="AD75" s="944"/>
      <c r="AE75" s="982"/>
      <c r="AF75" s="982"/>
      <c r="AG75" s="980"/>
      <c r="AH75" s="941"/>
      <c r="AI75" s="941"/>
      <c r="AJ75" s="941"/>
      <c r="AK75" s="942"/>
      <c r="AL75" s="931"/>
      <c r="AM75" s="932"/>
      <c r="AN75" s="932"/>
      <c r="AO75" s="932"/>
      <c r="AP75" s="932"/>
      <c r="AQ75" s="932"/>
      <c r="AR75" s="932"/>
      <c r="AS75" s="932"/>
      <c r="AT75" s="932"/>
      <c r="AU75" s="932"/>
      <c r="AV75" s="985"/>
    </row>
    <row r="76" spans="1:70" ht="15" customHeight="1">
      <c r="A76" s="948"/>
      <c r="B76" s="955"/>
      <c r="C76" s="956"/>
      <c r="D76" s="956"/>
      <c r="E76" s="957"/>
      <c r="F76" s="931"/>
      <c r="G76" s="932"/>
      <c r="H76" s="932"/>
      <c r="I76" s="932"/>
      <c r="J76" s="932"/>
      <c r="K76" s="932"/>
      <c r="L76" s="932"/>
      <c r="M76" s="932"/>
      <c r="N76" s="932"/>
      <c r="O76" s="933"/>
      <c r="P76" s="974"/>
      <c r="Q76" s="940"/>
      <c r="R76" s="941"/>
      <c r="S76" s="941"/>
      <c r="T76" s="942"/>
      <c r="U76" s="945"/>
      <c r="V76" s="945"/>
      <c r="W76" s="945"/>
      <c r="X76" s="945"/>
      <c r="Y76" s="945"/>
      <c r="Z76" s="945"/>
      <c r="AA76" s="945"/>
      <c r="AB76" s="945"/>
      <c r="AC76" s="945"/>
      <c r="AD76" s="945"/>
      <c r="AE76" s="983"/>
      <c r="AF76" s="983"/>
      <c r="AG76" s="964" t="s">
        <v>33</v>
      </c>
      <c r="AH76" s="964"/>
      <c r="AI76" s="964"/>
      <c r="AJ76" s="964"/>
      <c r="AK76" s="964"/>
      <c r="AL76" s="1110" t="str">
        <f>VLOOKUP(AL70,$BA$2:$BE$28,5,FALSE)</f>
        <v>Dekan</v>
      </c>
      <c r="AM76" s="1111"/>
      <c r="AN76" s="1111"/>
      <c r="AO76" s="1111"/>
      <c r="AP76" s="1111"/>
      <c r="AQ76" s="1111"/>
      <c r="AR76" s="1111"/>
      <c r="AS76" s="1111"/>
      <c r="AT76" s="1111"/>
      <c r="AU76" s="1111"/>
      <c r="AV76" s="1112"/>
    </row>
    <row r="77" spans="1:70" ht="15" customHeight="1">
      <c r="A77" s="173" t="str">
        <f>IF(AU19=AU40,"D","Y")</f>
        <v>D</v>
      </c>
      <c r="B77" s="173" t="str">
        <f>IF(SUM(X41:X45)=VALUE(X40),"D","Y")</f>
        <v>D</v>
      </c>
      <c r="C77" s="173" t="str">
        <f>IF(SUM(AC41:AC45)=VALUE(AC40),"D","Y")</f>
        <v>D</v>
      </c>
      <c r="D77" s="173" t="str">
        <f>IF(SUM(AG41:AG45)=VALUE(AG40),"D","Y")</f>
        <v>D</v>
      </c>
      <c r="E77" s="173" t="str">
        <f>IF(SUM(AL41:AL45)=VALUE(AL40),"D","Y")</f>
        <v>D</v>
      </c>
      <c r="F77" s="173" t="str">
        <f>IF(SUM(AP41:AP45)=VALUE(AP40),"D","Y")</f>
        <v>D</v>
      </c>
      <c r="G77" s="173"/>
      <c r="H77" s="173"/>
      <c r="I77" s="173" t="str">
        <f>IF(AU50=AU61,"D","Y")</f>
        <v>D</v>
      </c>
      <c r="J77" s="173" t="str">
        <f>IF(SUM(X62:X65)=VALUE(X61),"D","Y")</f>
        <v>D</v>
      </c>
      <c r="K77" s="173" t="str">
        <f>IF(SUM(AC62:AC65)=VALUE(AC61),"D","Y")</f>
        <v>D</v>
      </c>
      <c r="L77" s="173" t="str">
        <f>IF(SUM(AG62:AG65)=VALUE(AG61),"D","Y")</f>
        <v>D</v>
      </c>
      <c r="M77" s="173" t="str">
        <f>IF(SUM(AL62:AL65)=VALUE(AL61),"D","Y")</f>
        <v>D</v>
      </c>
      <c r="N77" s="173" t="str">
        <f>IF(SUM(AP62:AP65)=VALUE(AP61),"D","Y")</f>
        <v>D</v>
      </c>
      <c r="O77" s="173"/>
      <c r="P77" s="173" t="str">
        <f>IF(VALUE(J19)=VALUE(X40),"D","Y")</f>
        <v>D</v>
      </c>
      <c r="Q77" s="173"/>
      <c r="R77" s="173" t="str">
        <f>IF(VALUE(I20)=VALUE(AA39),"D","Y")</f>
        <v>D</v>
      </c>
      <c r="S77" s="173" t="str">
        <f>IF(VALUE(S19)=VALUE(AC40),"D","Y")</f>
        <v>D</v>
      </c>
      <c r="T77" s="173" t="str">
        <f>IF(VALUE(R20)=VALUE(AE39),"D","Y")</f>
        <v>D</v>
      </c>
      <c r="U77" s="173" t="str">
        <f>IF(VALUE(AB19)=VALUE(AG40),"D","Y")</f>
        <v>D</v>
      </c>
      <c r="V77" s="173" t="str">
        <f>IF(VALUE(AA20)=VALUE(AJ39),"D","Y")</f>
        <v>D</v>
      </c>
      <c r="W77" s="173" t="str">
        <f>IF(VALUE(AK19)=VALUE(AL40),"D","Y")</f>
        <v>D</v>
      </c>
      <c r="X77" s="173" t="str">
        <f>IF(VALUE(AJ20)=VALUE(AN39),"D","Y")</f>
        <v>D</v>
      </c>
      <c r="Y77" s="173" t="str">
        <f>IF(VALUE(AT19)=VALUE(AP40),"D","Y")</f>
        <v>D</v>
      </c>
      <c r="Z77" s="173"/>
      <c r="AA77" s="173" t="str">
        <f>IF(VALUE(AS20)=VALUE(AS39),"D","Y")</f>
        <v>D</v>
      </c>
      <c r="AB77" s="173"/>
      <c r="AC77" s="173" t="str">
        <f>IF(J50=X61,"D","Y")</f>
        <v>D</v>
      </c>
      <c r="AD77" s="173" t="str">
        <f>IF(I51=AA60,"D","Y")</f>
        <v>D</v>
      </c>
      <c r="AE77" s="173" t="str">
        <f>IF(S50=AC61,"D","Y")</f>
        <v>D</v>
      </c>
      <c r="AF77" s="173" t="str">
        <f>IF(R51=AE60,"D","Y")</f>
        <v>D</v>
      </c>
      <c r="AG77" s="173" t="str">
        <f>IF(AB50=AG61,"D","Y")</f>
        <v>D</v>
      </c>
      <c r="AH77" s="173" t="str">
        <f>IF(AA51=AJ60,"D","Y")</f>
        <v>D</v>
      </c>
      <c r="AI77" s="173"/>
      <c r="AJ77" s="173" t="str">
        <f>IF(AK50=AL61,"D","Y")</f>
        <v>D</v>
      </c>
      <c r="AK77" s="173" t="str">
        <f>IF(AJ51=AN60,"D","Y")</f>
        <v>D</v>
      </c>
      <c r="AL77" s="173" t="str">
        <f>IF(AT50=AP61,"D","Y")</f>
        <v>D</v>
      </c>
      <c r="AM77" s="173" t="str">
        <f>IF(AS51=AS60,"D","Y")</f>
        <v>D</v>
      </c>
      <c r="AN77" s="174" t="str">
        <f>IF(P9="ERZURUM MESLEK Y.OKULU","PROF.DR. YAŞAR NURİ ŞAHİN",IF(P9="VETERİNER FAKÜLTESİ","PROF.DR. LEYLA YILDIZ",IF(P9="SAĞLIK BİLİMLERİ FAKÜLTESİ","PROF. DR. TÜRKAN PASİNLİOĞLU",IF(P9="İLETİŞİM FAKÜLTESİ","PROF.DR. FAHRETTİN KORKMAZ",IF(P9="İKTİSADİ VE İDARİ BİL. FAKÜLTESİ","PROF.DR. M. SUPHİ ORHON",IF(P9="SAĞLIK HİZMETLERİ M. Y. OKULU","PROF.DR. ŞENOL DANE",IF(P9="GÜZEL SANATLAR FAKÜLTESİ","Y.DOÇ.DR. TAHSİN PARLAK",AN78)))))))</f>
        <v>PROF.DR. M. SUPHİ ORHON</v>
      </c>
      <c r="AO77" s="175" t="str">
        <f>IF(P9="ERZURUM MESLEK Y.OKULU","MÜDÜR",IF(P9="VETERİNER FAKÜLTESİ","DEKAN",IF(P9="SAĞLIK BİLİMLERİ FAKÜLTESİ","DEKAN YRD.",IF(P9="İLETİŞİM FAKÜLTESİ","DEKAN YRD.",IF(P9="İKTİSADİ VE İDARİ BİL. FAKÜLTESİ","DEKAN",IF(P9="SAĞLIK HİZMETLERİ M. Y. OKULU","MÜDÜR",IF(P9="GÜZEL SANATLAR FAKÜLTESİ","DEKAN YRD.",IF(P9="EDEBİYAT FAKÜLTESİ","DEKAN YARD.",AL138))))))))</f>
        <v>DEKAN</v>
      </c>
      <c r="AP77" s="62"/>
      <c r="AQ77" s="62"/>
      <c r="AR77" s="62"/>
      <c r="AS77" s="62"/>
      <c r="AT77" s="62"/>
      <c r="AU77" s="62"/>
      <c r="AV77" s="62"/>
    </row>
    <row r="78" spans="1:70" ht="14.1" customHeight="1">
      <c r="A78" s="1106" t="s">
        <v>152</v>
      </c>
      <c r="B78" s="1106"/>
      <c r="C78" s="1106"/>
      <c r="D78" s="1106"/>
      <c r="E78" s="1106"/>
      <c r="F78" s="1106"/>
      <c r="G78" s="1106"/>
      <c r="H78" s="1106"/>
      <c r="I78" s="1106"/>
      <c r="J78" s="1106"/>
      <c r="K78" s="1106"/>
      <c r="L78" s="1106"/>
      <c r="M78" s="1106"/>
      <c r="N78" s="1106"/>
      <c r="O78" s="1106"/>
      <c r="P78" s="1106"/>
      <c r="Q78" s="1106"/>
      <c r="R78" s="1106"/>
      <c r="S78" s="1106"/>
      <c r="T78" s="1106"/>
      <c r="U78" s="1106"/>
      <c r="V78" s="1106"/>
      <c r="W78" s="1106"/>
      <c r="X78" s="1106"/>
      <c r="Y78" s="1106"/>
      <c r="Z78" s="1106"/>
      <c r="AA78" s="1106"/>
      <c r="AB78" s="1106"/>
      <c r="AC78" s="1106"/>
      <c r="AD78" s="1106"/>
      <c r="AE78" s="1106"/>
      <c r="AF78" s="1106"/>
      <c r="AG78" s="1106"/>
      <c r="AH78" s="1106"/>
      <c r="AI78" s="1106"/>
      <c r="AJ78" s="1106"/>
      <c r="AK78" s="1106"/>
      <c r="AL78" s="1106"/>
      <c r="AM78" s="1106"/>
      <c r="AN78" s="1106"/>
      <c r="AO78" s="1106"/>
      <c r="AP78" s="1106"/>
      <c r="AQ78" s="1106"/>
      <c r="AR78" s="1106"/>
      <c r="AS78" s="1106"/>
      <c r="AT78" s="1106"/>
      <c r="AU78" s="1106"/>
      <c r="AV78" s="1106"/>
    </row>
    <row r="79" spans="1:70" ht="14.1" customHeight="1">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row>
    <row r="80" spans="1:70" ht="14.1" customHeight="1">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row>
    <row r="81" spans="1:48" ht="14.1" customHeight="1">
      <c r="A81" s="230"/>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row>
    <row r="82" spans="1:48" ht="14.1" customHeigh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row>
    <row r="83" spans="1:48" ht="14.1" customHeight="1">
      <c r="A83" s="23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row>
    <row r="84" spans="1:48" ht="14.1"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row>
    <row r="85" spans="1:48" ht="14.1" customHeight="1">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row>
    <row r="86" spans="1:48" ht="14.1" customHeight="1">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row>
    <row r="87" spans="1:48" ht="14.1" customHeight="1">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row>
    <row r="88" spans="1:48" ht="14.1" customHeight="1">
      <c r="A88" s="230"/>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row>
    <row r="89" spans="1:48" ht="14.1" customHeight="1">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row>
    <row r="90" spans="1:48" ht="14.1" customHeight="1">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row>
    <row r="91" spans="1:48" ht="14.1" customHeight="1">
      <c r="A91" s="23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row>
    <row r="92" spans="1:48" ht="14.1" customHeight="1">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row>
    <row r="93" spans="1:48" ht="14.1" customHeight="1">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row>
    <row r="94" spans="1:48" ht="14.1" customHeight="1">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row>
    <row r="95" spans="1:48" ht="14.1" customHeight="1">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row>
    <row r="96" spans="1:48" ht="14.1" customHeight="1">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row>
    <row r="97" spans="1:48" ht="14.1" customHeight="1">
      <c r="A97" s="230"/>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row>
    <row r="98" spans="1:48" ht="14.1" customHeight="1">
      <c r="A98" s="230"/>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row>
    <row r="99" spans="1:48" ht="14.1" customHeight="1">
      <c r="A99" s="230"/>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row>
    <row r="100" spans="1:48" ht="14.1" customHeight="1">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row>
    <row r="101" spans="1:48" ht="14.1" customHeight="1">
      <c r="A101" s="230"/>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row>
    <row r="102" spans="1:48" ht="14.1"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row>
    <row r="103" spans="1:48" ht="14.1" customHeight="1">
      <c r="A103" s="230"/>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row>
    <row r="104" spans="1:48" ht="14.1" customHeight="1">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row>
    <row r="105" spans="1:48" ht="14.1" customHeight="1">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row>
    <row r="106" spans="1:48" ht="14.1" customHeight="1">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row>
    <row r="107" spans="1:48" ht="14.1" customHeight="1">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row>
    <row r="108" spans="1:48" ht="14.1" customHeight="1">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row>
    <row r="109" spans="1:48" ht="14.1" customHeight="1">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row>
    <row r="110" spans="1:48" ht="14.1" customHeight="1">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row>
    <row r="111" spans="1:48" ht="14.1" customHeight="1">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row>
    <row r="112" spans="1:48" ht="14.1" customHeight="1">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row>
    <row r="113" spans="1:48" ht="14.1" customHeight="1">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row>
    <row r="114" spans="1:48" ht="14.1" customHeight="1">
      <c r="A114" s="23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row>
    <row r="115" spans="1:48" ht="14.1" customHeight="1">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row>
    <row r="116" spans="1:48" ht="14.1" customHeight="1">
      <c r="A116" s="23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row>
    <row r="117" spans="1:48" ht="14.1" customHeight="1">
      <c r="A117" s="230"/>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row>
    <row r="118" spans="1:48" ht="14.1" customHeight="1">
      <c r="A118" s="230"/>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row>
    <row r="119" spans="1:48" ht="14.1" customHeight="1">
      <c r="A119" s="230"/>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row>
    <row r="120" spans="1:48" ht="14.1" customHeight="1">
      <c r="A120" s="230"/>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row>
    <row r="121" spans="1:48" ht="14.1" customHeight="1">
      <c r="A121" s="23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row>
    <row r="122" spans="1:48" ht="14.1" customHeight="1">
      <c r="A122" s="230"/>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row>
    <row r="123" spans="1:48" ht="14.1" customHeight="1">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row>
    <row r="124" spans="1:48" ht="14.1" customHeight="1">
      <c r="A124" s="230"/>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row>
    <row r="125" spans="1:48" ht="14.1" customHeight="1">
      <c r="A125" s="23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row>
    <row r="126" spans="1:48" ht="14.1" customHeight="1">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row>
    <row r="127" spans="1:48" ht="14.1" customHeight="1">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row>
    <row r="128" spans="1:48" ht="14.1" customHeight="1">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row>
    <row r="129" spans="1:48" ht="14.1" customHeight="1">
      <c r="A129" s="230"/>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row>
    <row r="130" spans="1:48" ht="14.1" customHeight="1">
      <c r="A130" s="230"/>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row>
    <row r="131" spans="1:48" ht="14.1" customHeight="1">
      <c r="A131" s="230"/>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row>
    <row r="132" spans="1:48" ht="14.1" customHeight="1">
      <c r="A132" s="230"/>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row>
    <row r="133" spans="1:48" ht="14.1" customHeight="1">
      <c r="A133" s="230"/>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row>
    <row r="134" spans="1:48" ht="14.1"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row>
    <row r="135" spans="1:48" ht="14.1" customHeight="1">
      <c r="A135" s="230"/>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row>
    <row r="136" spans="1:48" ht="13.8" customHeight="1">
      <c r="AL136" s="176"/>
      <c r="AM136" s="176"/>
      <c r="AN136" s="176"/>
      <c r="AO136" s="176"/>
      <c r="AP136" s="176"/>
      <c r="AQ136" s="176"/>
      <c r="AR136" s="176"/>
      <c r="AS136" s="176"/>
      <c r="AT136" s="176"/>
      <c r="AU136" s="176"/>
      <c r="AV136" s="176"/>
    </row>
    <row r="137" spans="1:48" ht="28.8" customHeight="1">
      <c r="A137" s="330" t="s">
        <v>238</v>
      </c>
      <c r="B137" s="330"/>
      <c r="C137" s="330"/>
      <c r="D137" s="330"/>
      <c r="E137" s="330"/>
      <c r="F137" s="330"/>
      <c r="G137" s="330"/>
      <c r="H137" s="330"/>
      <c r="I137" s="330"/>
      <c r="J137" s="330"/>
      <c r="K137" s="330"/>
      <c r="L137" s="330"/>
      <c r="M137" s="330"/>
      <c r="N137" s="330"/>
      <c r="O137" s="330"/>
      <c r="P137" s="330"/>
      <c r="Q137" s="330"/>
      <c r="R137" s="330"/>
      <c r="S137" s="330"/>
      <c r="T137" s="330"/>
      <c r="U137" s="330"/>
      <c r="V137" s="330"/>
      <c r="W137" s="330"/>
      <c r="X137" s="330"/>
      <c r="Y137" s="330"/>
      <c r="Z137" s="330"/>
      <c r="AA137" s="330"/>
      <c r="AB137" s="330"/>
      <c r="AC137" s="330"/>
      <c r="AD137" s="330"/>
      <c r="AE137" s="330"/>
      <c r="AF137" s="330"/>
      <c r="AG137" s="330"/>
      <c r="AH137" s="330"/>
      <c r="AI137" s="330"/>
      <c r="AJ137" s="330"/>
      <c r="AK137" s="330"/>
      <c r="AL137" s="330"/>
      <c r="AM137" s="330"/>
      <c r="AN137" s="330"/>
      <c r="AO137" s="330"/>
      <c r="AP137" s="330"/>
      <c r="AQ137" s="330"/>
      <c r="AR137" s="330"/>
      <c r="AS137" s="330"/>
      <c r="AT137" s="330"/>
      <c r="AU137" s="330"/>
      <c r="AV137" s="176"/>
    </row>
    <row r="138" spans="1:48" ht="14.1" customHeight="1">
      <c r="K138" s="153"/>
      <c r="L138" s="153"/>
      <c r="M138" s="177"/>
      <c r="N138" s="178"/>
      <c r="O138" s="178"/>
      <c r="P138" s="178"/>
      <c r="Q138" s="178"/>
      <c r="R138" s="178"/>
      <c r="S138" s="153"/>
      <c r="T138" s="153"/>
      <c r="U138" s="153"/>
      <c r="V138" s="153"/>
      <c r="W138" s="153"/>
      <c r="X138" s="153"/>
      <c r="Y138" s="153"/>
      <c r="Z138" s="153"/>
      <c r="AA138" s="153"/>
      <c r="AB138" s="179"/>
      <c r="AC138" s="179"/>
      <c r="AD138" s="178"/>
      <c r="AE138" s="178"/>
      <c r="AF138" s="178"/>
      <c r="AG138" s="178"/>
      <c r="AH138" s="153"/>
      <c r="AI138" s="153"/>
      <c r="AJ138" s="153"/>
      <c r="AK138" s="153"/>
      <c r="AL138" s="180"/>
      <c r="AM138" s="180"/>
      <c r="AN138" s="180"/>
      <c r="AO138" s="180"/>
      <c r="AP138" s="180"/>
      <c r="AQ138" s="180"/>
      <c r="AR138" s="180"/>
      <c r="AS138" s="180"/>
      <c r="AT138" s="180"/>
      <c r="AU138" s="180"/>
      <c r="AV138" s="180"/>
    </row>
    <row r="139" spans="1:48" ht="14.1" customHeight="1">
      <c r="A139" s="750" t="str">
        <f>IF(A9="","",A9)</f>
        <v>EK2</v>
      </c>
      <c r="B139" s="751" t="str">
        <f t="shared" ref="B139:AV139" si="9">IF(B9="","",B9)</f>
        <v/>
      </c>
      <c r="C139" s="231" t="str">
        <f t="shared" si="9"/>
        <v/>
      </c>
      <c r="D139" s="750" t="str">
        <f t="shared" si="9"/>
        <v>ATATÜRK ÜNİVERSİTESİ</v>
      </c>
      <c r="E139" s="750" t="str">
        <f t="shared" si="9"/>
        <v/>
      </c>
      <c r="F139" s="750" t="str">
        <f t="shared" si="9"/>
        <v/>
      </c>
      <c r="G139" s="750" t="str">
        <f t="shared" si="9"/>
        <v/>
      </c>
      <c r="H139" s="750" t="str">
        <f t="shared" si="9"/>
        <v/>
      </c>
      <c r="I139" s="750" t="str">
        <f t="shared" si="9"/>
        <v/>
      </c>
      <c r="J139" s="750" t="str">
        <f t="shared" si="9"/>
        <v/>
      </c>
      <c r="K139" s="750" t="str">
        <f t="shared" si="9"/>
        <v/>
      </c>
      <c r="L139" s="750" t="str">
        <f t="shared" si="9"/>
        <v/>
      </c>
      <c r="M139" s="750" t="str">
        <f t="shared" si="9"/>
        <v/>
      </c>
      <c r="N139" s="750" t="str">
        <f t="shared" si="9"/>
        <v/>
      </c>
      <c r="O139" s="750" t="str">
        <f t="shared" si="9"/>
        <v/>
      </c>
      <c r="P139" s="750" t="str">
        <f t="shared" si="9"/>
        <v>İKTİSADİ VE İDARİ BİL. FAKÜLTESİ</v>
      </c>
      <c r="Q139" s="750" t="str">
        <f t="shared" si="9"/>
        <v/>
      </c>
      <c r="R139" s="750" t="str">
        <f t="shared" si="9"/>
        <v/>
      </c>
      <c r="S139" s="750" t="str">
        <f t="shared" si="9"/>
        <v/>
      </c>
      <c r="T139" s="750" t="str">
        <f t="shared" si="9"/>
        <v/>
      </c>
      <c r="U139" s="750" t="str">
        <f t="shared" si="9"/>
        <v/>
      </c>
      <c r="V139" s="750" t="str">
        <f t="shared" si="9"/>
        <v/>
      </c>
      <c r="W139" s="750" t="str">
        <f t="shared" si="9"/>
        <v/>
      </c>
      <c r="X139" s="750" t="str">
        <f t="shared" si="9"/>
        <v/>
      </c>
      <c r="Y139" s="750" t="str">
        <f t="shared" si="9"/>
        <v/>
      </c>
      <c r="Z139" s="750" t="str">
        <f t="shared" si="9"/>
        <v/>
      </c>
      <c r="AA139" s="750" t="str">
        <f t="shared" si="9"/>
        <v/>
      </c>
      <c r="AB139" s="750" t="str">
        <f t="shared" si="9"/>
        <v/>
      </c>
      <c r="AC139" s="750" t="str">
        <f t="shared" si="9"/>
        <v/>
      </c>
      <c r="AD139" s="750" t="str">
        <f t="shared" si="9"/>
        <v/>
      </c>
      <c r="AE139" s="750" t="str">
        <f t="shared" si="9"/>
        <v/>
      </c>
      <c r="AF139" s="750" t="str">
        <f t="shared" si="9"/>
        <v/>
      </c>
      <c r="AG139" s="750" t="str">
        <f t="shared" si="9"/>
        <v/>
      </c>
      <c r="AH139" s="750" t="str">
        <f t="shared" si="9"/>
        <v>AYLIK ÜCRET FORMU</v>
      </c>
      <c r="AI139" s="750" t="str">
        <f t="shared" si="9"/>
        <v/>
      </c>
      <c r="AJ139" s="750" t="str">
        <f t="shared" si="9"/>
        <v/>
      </c>
      <c r="AK139" s="750" t="str">
        <f t="shared" si="9"/>
        <v/>
      </c>
      <c r="AL139" s="750" t="str">
        <f t="shared" si="9"/>
        <v/>
      </c>
      <c r="AM139" s="750" t="str">
        <f t="shared" si="9"/>
        <v/>
      </c>
      <c r="AN139" s="750" t="str">
        <f t="shared" si="9"/>
        <v/>
      </c>
      <c r="AO139" s="750" t="str">
        <f t="shared" si="9"/>
        <v/>
      </c>
      <c r="AP139" s="750" t="str">
        <f t="shared" si="9"/>
        <v/>
      </c>
      <c r="AQ139" s="750" t="str">
        <f t="shared" si="9"/>
        <v/>
      </c>
      <c r="AR139" s="231" t="str">
        <f t="shared" si="9"/>
        <v/>
      </c>
      <c r="AS139" s="232" t="str">
        <f t="shared" si="9"/>
        <v/>
      </c>
      <c r="AT139" s="232" t="str">
        <f t="shared" si="9"/>
        <v/>
      </c>
      <c r="AU139" s="231" t="str">
        <f t="shared" si="9"/>
        <v/>
      </c>
      <c r="AV139" s="233" t="str">
        <f t="shared" si="9"/>
        <v/>
      </c>
    </row>
    <row r="140" spans="1:48" ht="14.1" customHeight="1" thickBot="1">
      <c r="A140" s="234" t="str">
        <f t="shared" ref="A140:AV140" si="10">IF(A10="","",A10)</f>
        <v/>
      </c>
      <c r="B140" s="235" t="str">
        <f t="shared" si="10"/>
        <v/>
      </c>
      <c r="C140" s="234" t="str">
        <f t="shared" si="10"/>
        <v/>
      </c>
      <c r="D140" s="234" t="str">
        <f t="shared" si="10"/>
        <v/>
      </c>
      <c r="E140" s="234" t="str">
        <f t="shared" si="10"/>
        <v/>
      </c>
      <c r="F140" s="234" t="str">
        <f t="shared" si="10"/>
        <v/>
      </c>
      <c r="G140" s="234" t="str">
        <f t="shared" si="10"/>
        <v/>
      </c>
      <c r="H140" s="234" t="str">
        <f t="shared" si="10"/>
        <v/>
      </c>
      <c r="I140" s="234" t="str">
        <f t="shared" si="10"/>
        <v/>
      </c>
      <c r="J140" s="234" t="str">
        <f t="shared" si="10"/>
        <v/>
      </c>
      <c r="K140" s="234" t="str">
        <f t="shared" si="10"/>
        <v/>
      </c>
      <c r="L140" s="234" t="str">
        <f t="shared" si="10"/>
        <v/>
      </c>
      <c r="M140" s="234" t="str">
        <f t="shared" si="10"/>
        <v/>
      </c>
      <c r="N140" s="234" t="str">
        <f t="shared" si="10"/>
        <v/>
      </c>
      <c r="O140" s="234" t="str">
        <f t="shared" si="10"/>
        <v/>
      </c>
      <c r="P140" s="234" t="str">
        <f t="shared" si="10"/>
        <v/>
      </c>
      <c r="Q140" s="234" t="str">
        <f t="shared" si="10"/>
        <v/>
      </c>
      <c r="R140" s="234" t="str">
        <f t="shared" si="10"/>
        <v/>
      </c>
      <c r="S140" s="234" t="str">
        <f t="shared" si="10"/>
        <v/>
      </c>
      <c r="T140" s="234" t="str">
        <f t="shared" si="10"/>
        <v/>
      </c>
      <c r="U140" s="234" t="str">
        <f t="shared" si="10"/>
        <v/>
      </c>
      <c r="V140" s="234" t="str">
        <f t="shared" si="10"/>
        <v/>
      </c>
      <c r="W140" s="234" t="str">
        <f t="shared" si="10"/>
        <v/>
      </c>
      <c r="X140" s="234" t="str">
        <f t="shared" si="10"/>
        <v/>
      </c>
      <c r="Y140" s="234" t="str">
        <f t="shared" si="10"/>
        <v/>
      </c>
      <c r="Z140" s="234" t="str">
        <f t="shared" si="10"/>
        <v/>
      </c>
      <c r="AA140" s="234" t="str">
        <f t="shared" si="10"/>
        <v/>
      </c>
      <c r="AB140" s="234" t="str">
        <f t="shared" si="10"/>
        <v/>
      </c>
      <c r="AC140" s="234" t="str">
        <f t="shared" si="10"/>
        <v/>
      </c>
      <c r="AD140" s="234" t="str">
        <f t="shared" si="10"/>
        <v/>
      </c>
      <c r="AE140" s="234" t="str">
        <f t="shared" si="10"/>
        <v/>
      </c>
      <c r="AF140" s="234" t="str">
        <f t="shared" si="10"/>
        <v/>
      </c>
      <c r="AG140" s="234" t="str">
        <f t="shared" si="10"/>
        <v/>
      </c>
      <c r="AH140" s="234" t="str">
        <f t="shared" si="10"/>
        <v/>
      </c>
      <c r="AI140" s="234" t="str">
        <f t="shared" si="10"/>
        <v/>
      </c>
      <c r="AJ140" s="234" t="str">
        <f t="shared" si="10"/>
        <v/>
      </c>
      <c r="AK140" s="234" t="str">
        <f t="shared" si="10"/>
        <v/>
      </c>
      <c r="AL140" s="234" t="str">
        <f t="shared" si="10"/>
        <v/>
      </c>
      <c r="AM140" s="234" t="str">
        <f t="shared" si="10"/>
        <v/>
      </c>
      <c r="AN140" s="234" t="str">
        <f t="shared" si="10"/>
        <v/>
      </c>
      <c r="AO140" s="234" t="str">
        <f t="shared" si="10"/>
        <v/>
      </c>
      <c r="AP140" s="234" t="str">
        <f t="shared" si="10"/>
        <v/>
      </c>
      <c r="AQ140" s="234" t="str">
        <f t="shared" si="10"/>
        <v/>
      </c>
      <c r="AR140" s="234" t="str">
        <f t="shared" si="10"/>
        <v/>
      </c>
      <c r="AS140" s="234" t="str">
        <f t="shared" si="10"/>
        <v/>
      </c>
      <c r="AT140" s="234" t="str">
        <f t="shared" si="10"/>
        <v/>
      </c>
      <c r="AU140" s="234" t="str">
        <f t="shared" si="10"/>
        <v/>
      </c>
      <c r="AV140" s="236" t="str">
        <f t="shared" si="10"/>
        <v/>
      </c>
    </row>
    <row r="141" spans="1:48" ht="14.1" customHeight="1">
      <c r="A141" s="752" t="str">
        <f t="shared" ref="A141:AV141" si="11">IF(A11="","",A11)</f>
        <v>ÖĞR. E.NIN</v>
      </c>
      <c r="B141" s="755" t="str">
        <f t="shared" si="11"/>
        <v>Bölümü</v>
      </c>
      <c r="C141" s="615" t="str">
        <f t="shared" si="11"/>
        <v/>
      </c>
      <c r="D141" s="615" t="str">
        <f t="shared" si="11"/>
        <v/>
      </c>
      <c r="E141" s="615" t="str">
        <f t="shared" si="11"/>
        <v/>
      </c>
      <c r="F141" s="615" t="str">
        <f t="shared" si="11"/>
        <v/>
      </c>
      <c r="G141" s="615" t="str">
        <f t="shared" si="11"/>
        <v/>
      </c>
      <c r="H141" s="615" t="str">
        <f t="shared" si="11"/>
        <v/>
      </c>
      <c r="I141" s="615" t="str">
        <f t="shared" si="11"/>
        <v/>
      </c>
      <c r="J141" s="615" t="str">
        <f t="shared" si="11"/>
        <v/>
      </c>
      <c r="K141" s="615" t="str">
        <f t="shared" si="11"/>
        <v/>
      </c>
      <c r="L141" s="615" t="str">
        <f t="shared" si="11"/>
        <v/>
      </c>
      <c r="M141" s="756" t="str">
        <f t="shared" si="11"/>
        <v>Bölüm</v>
      </c>
      <c r="N141" s="757" t="str">
        <f t="shared" si="11"/>
        <v/>
      </c>
      <c r="O141" s="757" t="str">
        <f t="shared" si="11"/>
        <v/>
      </c>
      <c r="P141" s="757" t="str">
        <f t="shared" si="11"/>
        <v/>
      </c>
      <c r="Q141" s="757" t="str">
        <f t="shared" si="11"/>
        <v/>
      </c>
      <c r="R141" s="757" t="str">
        <f t="shared" si="11"/>
        <v/>
      </c>
      <c r="S141" s="757" t="str">
        <f t="shared" si="11"/>
        <v/>
      </c>
      <c r="T141" s="757" t="str">
        <f t="shared" si="11"/>
        <v/>
      </c>
      <c r="U141" s="757" t="str">
        <f t="shared" si="11"/>
        <v/>
      </c>
      <c r="V141" s="757" t="str">
        <f t="shared" si="11"/>
        <v/>
      </c>
      <c r="W141" s="757" t="str">
        <f t="shared" si="11"/>
        <v/>
      </c>
      <c r="X141" s="757" t="str">
        <f t="shared" si="11"/>
        <v/>
      </c>
      <c r="Y141" s="757" t="str">
        <f t="shared" si="11"/>
        <v/>
      </c>
      <c r="Z141" s="757" t="str">
        <f t="shared" si="11"/>
        <v/>
      </c>
      <c r="AA141" s="757" t="str">
        <f t="shared" si="11"/>
        <v/>
      </c>
      <c r="AB141" s="757" t="str">
        <f t="shared" si="11"/>
        <v/>
      </c>
      <c r="AC141" s="758" t="str">
        <f t="shared" si="11"/>
        <v/>
      </c>
      <c r="AD141" s="759" t="str">
        <f t="shared" si="11"/>
        <v>FORMUN</v>
      </c>
      <c r="AE141" s="733" t="str">
        <f t="shared" si="11"/>
        <v>Ait Olduğu Ay</v>
      </c>
      <c r="AF141" s="618" t="str">
        <f t="shared" si="11"/>
        <v/>
      </c>
      <c r="AG141" s="618" t="str">
        <f t="shared" si="11"/>
        <v/>
      </c>
      <c r="AH141" s="618" t="str">
        <f t="shared" si="11"/>
        <v/>
      </c>
      <c r="AI141" s="618" t="str">
        <f t="shared" si="11"/>
        <v/>
      </c>
      <c r="AJ141" s="618" t="str">
        <f t="shared" si="11"/>
        <v/>
      </c>
      <c r="AK141" s="618" t="str">
        <f t="shared" si="11"/>
        <v/>
      </c>
      <c r="AL141" s="618" t="str">
        <f t="shared" si="11"/>
        <v/>
      </c>
      <c r="AM141" s="762">
        <f t="shared" si="11"/>
        <v>41000</v>
      </c>
      <c r="AN141" s="762" t="str">
        <f t="shared" si="11"/>
        <v/>
      </c>
      <c r="AO141" s="762" t="str">
        <f t="shared" si="11"/>
        <v/>
      </c>
      <c r="AP141" s="762" t="str">
        <f t="shared" si="11"/>
        <v/>
      </c>
      <c r="AQ141" s="762" t="str">
        <f t="shared" si="11"/>
        <v/>
      </c>
      <c r="AR141" s="762" t="str">
        <f t="shared" si="11"/>
        <v/>
      </c>
      <c r="AS141" s="762" t="str">
        <f t="shared" si="11"/>
        <v/>
      </c>
      <c r="AT141" s="762" t="str">
        <f t="shared" si="11"/>
        <v/>
      </c>
      <c r="AU141" s="762" t="str">
        <f t="shared" si="11"/>
        <v/>
      </c>
      <c r="AV141" s="763" t="str">
        <f t="shared" si="11"/>
        <v/>
      </c>
    </row>
    <row r="142" spans="1:48" s="13" customFormat="1" ht="14.1" customHeight="1">
      <c r="A142" s="753" t="str">
        <f t="shared" ref="A142:AV142" si="12">IF(A12="","",A12)</f>
        <v/>
      </c>
      <c r="B142" s="764" t="str">
        <f t="shared" si="12"/>
        <v xml:space="preserve">Adı ve Soyadı  </v>
      </c>
      <c r="C142" s="765" t="str">
        <f t="shared" si="12"/>
        <v/>
      </c>
      <c r="D142" s="765" t="str">
        <f t="shared" si="12"/>
        <v/>
      </c>
      <c r="E142" s="765" t="str">
        <f t="shared" si="12"/>
        <v/>
      </c>
      <c r="F142" s="765" t="str">
        <f t="shared" si="12"/>
        <v/>
      </c>
      <c r="G142" s="765" t="str">
        <f t="shared" si="12"/>
        <v/>
      </c>
      <c r="H142" s="765" t="str">
        <f t="shared" si="12"/>
        <v/>
      </c>
      <c r="I142" s="765" t="str">
        <f t="shared" si="12"/>
        <v/>
      </c>
      <c r="J142" s="765" t="str">
        <f t="shared" si="12"/>
        <v/>
      </c>
      <c r="K142" s="765" t="str">
        <f t="shared" si="12"/>
        <v/>
      </c>
      <c r="L142" s="765" t="str">
        <f t="shared" si="12"/>
        <v/>
      </c>
      <c r="M142" s="766" t="str">
        <f t="shared" si="12"/>
        <v>Öğretim Üyesi</v>
      </c>
      <c r="N142" s="767" t="str">
        <f t="shared" si="12"/>
        <v/>
      </c>
      <c r="O142" s="767" t="str">
        <f t="shared" si="12"/>
        <v/>
      </c>
      <c r="P142" s="767" t="str">
        <f t="shared" si="12"/>
        <v/>
      </c>
      <c r="Q142" s="767" t="str">
        <f t="shared" si="12"/>
        <v/>
      </c>
      <c r="R142" s="767" t="str">
        <f t="shared" si="12"/>
        <v/>
      </c>
      <c r="S142" s="767" t="str">
        <f t="shared" si="12"/>
        <v/>
      </c>
      <c r="T142" s="767" t="str">
        <f t="shared" si="12"/>
        <v/>
      </c>
      <c r="U142" s="767" t="str">
        <f t="shared" si="12"/>
        <v/>
      </c>
      <c r="V142" s="767" t="str">
        <f t="shared" si="12"/>
        <v/>
      </c>
      <c r="W142" s="767" t="str">
        <f t="shared" si="12"/>
        <v/>
      </c>
      <c r="X142" s="767" t="str">
        <f t="shared" si="12"/>
        <v/>
      </c>
      <c r="Y142" s="767" t="str">
        <f t="shared" si="12"/>
        <v/>
      </c>
      <c r="Z142" s="767" t="str">
        <f t="shared" si="12"/>
        <v/>
      </c>
      <c r="AA142" s="767" t="str">
        <f t="shared" si="12"/>
        <v/>
      </c>
      <c r="AB142" s="767" t="str">
        <f t="shared" si="12"/>
        <v/>
      </c>
      <c r="AC142" s="767" t="str">
        <f t="shared" si="12"/>
        <v/>
      </c>
      <c r="AD142" s="760" t="str">
        <f t="shared" si="12"/>
        <v/>
      </c>
      <c r="AE142" s="768" t="str">
        <f t="shared" si="12"/>
        <v>Döneminin Başlama ve Bitiş Tarihi</v>
      </c>
      <c r="AF142" s="769" t="str">
        <f t="shared" si="12"/>
        <v/>
      </c>
      <c r="AG142" s="769" t="str">
        <f t="shared" si="12"/>
        <v/>
      </c>
      <c r="AH142" s="769" t="str">
        <f t="shared" si="12"/>
        <v/>
      </c>
      <c r="AI142" s="769" t="str">
        <f t="shared" si="12"/>
        <v/>
      </c>
      <c r="AJ142" s="769" t="str">
        <f t="shared" si="12"/>
        <v/>
      </c>
      <c r="AK142" s="769" t="str">
        <f t="shared" si="12"/>
        <v/>
      </c>
      <c r="AL142" s="770" t="str">
        <f t="shared" si="12"/>
        <v/>
      </c>
      <c r="AM142" s="777" t="str">
        <f t="shared" si="12"/>
        <v>02.04.2012-29.04.2012</v>
      </c>
      <c r="AN142" s="777" t="str">
        <f t="shared" si="12"/>
        <v/>
      </c>
      <c r="AO142" s="777" t="str">
        <f t="shared" si="12"/>
        <v/>
      </c>
      <c r="AP142" s="777" t="str">
        <f t="shared" si="12"/>
        <v/>
      </c>
      <c r="AQ142" s="777" t="str">
        <f t="shared" si="12"/>
        <v/>
      </c>
      <c r="AR142" s="777" t="str">
        <f t="shared" si="12"/>
        <v/>
      </c>
      <c r="AS142" s="777" t="str">
        <f t="shared" si="12"/>
        <v/>
      </c>
      <c r="AT142" s="777" t="str">
        <f t="shared" si="12"/>
        <v/>
      </c>
      <c r="AU142" s="777" t="str">
        <f t="shared" si="12"/>
        <v/>
      </c>
      <c r="AV142" s="778" t="str">
        <f t="shared" si="12"/>
        <v/>
      </c>
    </row>
    <row r="143" spans="1:48" s="13" customFormat="1" ht="14.1" customHeight="1">
      <c r="A143" s="753" t="str">
        <f t="shared" ref="A143:AV143" si="13">IF(A13="","",A13)</f>
        <v/>
      </c>
      <c r="B143" s="764" t="str">
        <f t="shared" si="13"/>
        <v xml:space="preserve">İdari Görevi              </v>
      </c>
      <c r="C143" s="765" t="str">
        <f t="shared" si="13"/>
        <v/>
      </c>
      <c r="D143" s="765" t="str">
        <f t="shared" si="13"/>
        <v/>
      </c>
      <c r="E143" s="765" t="str">
        <f t="shared" si="13"/>
        <v/>
      </c>
      <c r="F143" s="765" t="str">
        <f t="shared" si="13"/>
        <v/>
      </c>
      <c r="G143" s="765" t="str">
        <f t="shared" si="13"/>
        <v/>
      </c>
      <c r="H143" s="765" t="str">
        <f t="shared" si="13"/>
        <v/>
      </c>
      <c r="I143" s="765" t="str">
        <f t="shared" si="13"/>
        <v/>
      </c>
      <c r="J143" s="765" t="str">
        <f t="shared" si="13"/>
        <v/>
      </c>
      <c r="K143" s="765" t="str">
        <f t="shared" si="13"/>
        <v/>
      </c>
      <c r="L143" s="765" t="str">
        <f t="shared" si="13"/>
        <v/>
      </c>
      <c r="M143" s="766" t="str">
        <f t="shared" si="13"/>
        <v/>
      </c>
      <c r="N143" s="767" t="str">
        <f t="shared" si="13"/>
        <v/>
      </c>
      <c r="O143" s="767" t="str">
        <f t="shared" si="13"/>
        <v/>
      </c>
      <c r="P143" s="767" t="str">
        <f t="shared" si="13"/>
        <v/>
      </c>
      <c r="Q143" s="767" t="str">
        <f t="shared" si="13"/>
        <v/>
      </c>
      <c r="R143" s="767" t="str">
        <f t="shared" si="13"/>
        <v/>
      </c>
      <c r="S143" s="767" t="str">
        <f t="shared" si="13"/>
        <v/>
      </c>
      <c r="T143" s="767" t="str">
        <f t="shared" si="13"/>
        <v/>
      </c>
      <c r="U143" s="767" t="str">
        <f t="shared" si="13"/>
        <v/>
      </c>
      <c r="V143" s="767" t="str">
        <f t="shared" si="13"/>
        <v/>
      </c>
      <c r="W143" s="767" t="str">
        <f t="shared" si="13"/>
        <v/>
      </c>
      <c r="X143" s="767" t="str">
        <f t="shared" si="13"/>
        <v/>
      </c>
      <c r="Y143" s="767" t="str">
        <f t="shared" si="13"/>
        <v/>
      </c>
      <c r="Z143" s="767" t="str">
        <f t="shared" si="13"/>
        <v/>
      </c>
      <c r="AA143" s="767" t="str">
        <f t="shared" si="13"/>
        <v/>
      </c>
      <c r="AB143" s="767" t="str">
        <f t="shared" si="13"/>
        <v/>
      </c>
      <c r="AC143" s="781" t="str">
        <f t="shared" si="13"/>
        <v/>
      </c>
      <c r="AD143" s="760" t="str">
        <f t="shared" si="13"/>
        <v/>
      </c>
      <c r="AE143" s="771" t="str">
        <f t="shared" si="13"/>
        <v/>
      </c>
      <c r="AF143" s="772" t="str">
        <f t="shared" si="13"/>
        <v/>
      </c>
      <c r="AG143" s="772" t="str">
        <f t="shared" si="13"/>
        <v/>
      </c>
      <c r="AH143" s="772" t="str">
        <f t="shared" si="13"/>
        <v/>
      </c>
      <c r="AI143" s="772" t="str">
        <f t="shared" si="13"/>
        <v/>
      </c>
      <c r="AJ143" s="772" t="str">
        <f t="shared" si="13"/>
        <v/>
      </c>
      <c r="AK143" s="772" t="str">
        <f t="shared" si="13"/>
        <v/>
      </c>
      <c r="AL143" s="773" t="str">
        <f t="shared" si="13"/>
        <v/>
      </c>
      <c r="AM143" s="777" t="str">
        <f t="shared" si="13"/>
        <v/>
      </c>
      <c r="AN143" s="777" t="str">
        <f t="shared" si="13"/>
        <v/>
      </c>
      <c r="AO143" s="777" t="str">
        <f t="shared" si="13"/>
        <v/>
      </c>
      <c r="AP143" s="777" t="str">
        <f t="shared" si="13"/>
        <v/>
      </c>
      <c r="AQ143" s="777" t="str">
        <f t="shared" si="13"/>
        <v/>
      </c>
      <c r="AR143" s="777" t="str">
        <f t="shared" si="13"/>
        <v/>
      </c>
      <c r="AS143" s="777" t="str">
        <f t="shared" si="13"/>
        <v/>
      </c>
      <c r="AT143" s="777" t="str">
        <f t="shared" si="13"/>
        <v/>
      </c>
      <c r="AU143" s="777" t="str">
        <f t="shared" si="13"/>
        <v/>
      </c>
      <c r="AV143" s="778" t="str">
        <f t="shared" si="13"/>
        <v/>
      </c>
    </row>
    <row r="144" spans="1:48" s="13" customFormat="1" ht="14.1" customHeight="1" thickBot="1">
      <c r="A144" s="754" t="str">
        <f t="shared" ref="A144:AV144" si="14">IF(A14="","",A14)</f>
        <v/>
      </c>
      <c r="B144" s="782" t="str">
        <f t="shared" si="14"/>
        <v xml:space="preserve">Zorunlu Ders Yükü (DY)                </v>
      </c>
      <c r="C144" s="783" t="str">
        <f t="shared" si="14"/>
        <v/>
      </c>
      <c r="D144" s="783" t="str">
        <f t="shared" si="14"/>
        <v/>
      </c>
      <c r="E144" s="783" t="str">
        <f t="shared" si="14"/>
        <v/>
      </c>
      <c r="F144" s="783" t="str">
        <f t="shared" si="14"/>
        <v/>
      </c>
      <c r="G144" s="783" t="str">
        <f t="shared" si="14"/>
        <v/>
      </c>
      <c r="H144" s="783" t="str">
        <f t="shared" si="14"/>
        <v/>
      </c>
      <c r="I144" s="783" t="str">
        <f t="shared" si="14"/>
        <v/>
      </c>
      <c r="J144" s="783" t="str">
        <f t="shared" si="14"/>
        <v/>
      </c>
      <c r="K144" s="783" t="str">
        <f t="shared" si="14"/>
        <v/>
      </c>
      <c r="L144" s="783" t="str">
        <f t="shared" si="14"/>
        <v/>
      </c>
      <c r="M144" s="784">
        <f t="shared" si="14"/>
        <v>10</v>
      </c>
      <c r="N144" s="785" t="str">
        <f t="shared" si="14"/>
        <v/>
      </c>
      <c r="O144" s="785" t="str">
        <f t="shared" si="14"/>
        <v/>
      </c>
      <c r="P144" s="785" t="str">
        <f t="shared" si="14"/>
        <v/>
      </c>
      <c r="Q144" s="785" t="str">
        <f t="shared" si="14"/>
        <v/>
      </c>
      <c r="R144" s="785" t="str">
        <f t="shared" si="14"/>
        <v/>
      </c>
      <c r="S144" s="785" t="str">
        <f t="shared" si="14"/>
        <v/>
      </c>
      <c r="T144" s="785" t="str">
        <f t="shared" si="14"/>
        <v/>
      </c>
      <c r="U144" s="785" t="str">
        <f t="shared" si="14"/>
        <v/>
      </c>
      <c r="V144" s="785" t="str">
        <f t="shared" si="14"/>
        <v/>
      </c>
      <c r="W144" s="785" t="str">
        <f t="shared" si="14"/>
        <v/>
      </c>
      <c r="X144" s="785" t="str">
        <f t="shared" si="14"/>
        <v/>
      </c>
      <c r="Y144" s="785" t="str">
        <f t="shared" si="14"/>
        <v/>
      </c>
      <c r="Z144" s="785" t="str">
        <f t="shared" si="14"/>
        <v/>
      </c>
      <c r="AA144" s="785" t="str">
        <f t="shared" si="14"/>
        <v/>
      </c>
      <c r="AB144" s="785" t="str">
        <f t="shared" si="14"/>
        <v/>
      </c>
      <c r="AC144" s="786" t="str">
        <f t="shared" si="14"/>
        <v/>
      </c>
      <c r="AD144" s="761" t="str">
        <f t="shared" si="14"/>
        <v/>
      </c>
      <c r="AE144" s="774" t="str">
        <f t="shared" si="14"/>
        <v/>
      </c>
      <c r="AF144" s="775" t="str">
        <f t="shared" si="14"/>
        <v/>
      </c>
      <c r="AG144" s="775" t="str">
        <f t="shared" si="14"/>
        <v/>
      </c>
      <c r="AH144" s="775" t="str">
        <f t="shared" si="14"/>
        <v/>
      </c>
      <c r="AI144" s="775" t="str">
        <f t="shared" si="14"/>
        <v/>
      </c>
      <c r="AJ144" s="775" t="str">
        <f t="shared" si="14"/>
        <v/>
      </c>
      <c r="AK144" s="775" t="str">
        <f t="shared" si="14"/>
        <v/>
      </c>
      <c r="AL144" s="776" t="str">
        <f t="shared" si="14"/>
        <v/>
      </c>
      <c r="AM144" s="779" t="str">
        <f t="shared" si="14"/>
        <v/>
      </c>
      <c r="AN144" s="779" t="str">
        <f t="shared" si="14"/>
        <v/>
      </c>
      <c r="AO144" s="779" t="str">
        <f t="shared" si="14"/>
        <v/>
      </c>
      <c r="AP144" s="779" t="str">
        <f t="shared" si="14"/>
        <v/>
      </c>
      <c r="AQ144" s="779" t="str">
        <f t="shared" si="14"/>
        <v/>
      </c>
      <c r="AR144" s="779" t="str">
        <f t="shared" si="14"/>
        <v/>
      </c>
      <c r="AS144" s="779" t="str">
        <f t="shared" si="14"/>
        <v/>
      </c>
      <c r="AT144" s="779" t="str">
        <f t="shared" si="14"/>
        <v/>
      </c>
      <c r="AU144" s="779" t="str">
        <f t="shared" si="14"/>
        <v/>
      </c>
      <c r="AV144" s="780" t="str">
        <f t="shared" si="14"/>
        <v/>
      </c>
    </row>
    <row r="145" spans="1:48" s="13" customFormat="1" ht="14.1" customHeight="1" thickBot="1">
      <c r="A145" s="237" t="str">
        <f t="shared" ref="A145:AV145" si="15">IF(A15="","",A15)</f>
        <v/>
      </c>
      <c r="B145" s="237" t="str">
        <f t="shared" si="15"/>
        <v/>
      </c>
      <c r="C145" s="237" t="str">
        <f t="shared" si="15"/>
        <v/>
      </c>
      <c r="D145" s="237" t="str">
        <f t="shared" si="15"/>
        <v/>
      </c>
      <c r="E145" s="237" t="str">
        <f t="shared" si="15"/>
        <v/>
      </c>
      <c r="F145" s="237" t="str">
        <f t="shared" si="15"/>
        <v/>
      </c>
      <c r="G145" s="237" t="str">
        <f t="shared" si="15"/>
        <v/>
      </c>
      <c r="H145" s="237" t="str">
        <f t="shared" si="15"/>
        <v/>
      </c>
      <c r="I145" s="238" t="str">
        <f t="shared" si="15"/>
        <v/>
      </c>
      <c r="J145" s="238" t="str">
        <f t="shared" si="15"/>
        <v/>
      </c>
      <c r="K145" s="238" t="str">
        <f t="shared" si="15"/>
        <v/>
      </c>
      <c r="L145" s="238" t="str">
        <f t="shared" si="15"/>
        <v/>
      </c>
      <c r="M145" s="238" t="str">
        <f t="shared" si="15"/>
        <v/>
      </c>
      <c r="N145" s="238" t="str">
        <f t="shared" si="15"/>
        <v/>
      </c>
      <c r="O145" s="238" t="str">
        <f t="shared" si="15"/>
        <v/>
      </c>
      <c r="P145" s="238" t="str">
        <f t="shared" si="15"/>
        <v/>
      </c>
      <c r="Q145" s="238" t="str">
        <f t="shared" si="15"/>
        <v/>
      </c>
      <c r="R145" s="238" t="str">
        <f t="shared" si="15"/>
        <v/>
      </c>
      <c r="S145" s="238" t="str">
        <f t="shared" si="15"/>
        <v/>
      </c>
      <c r="T145" s="234" t="str">
        <f t="shared" si="15"/>
        <v/>
      </c>
      <c r="U145" s="234" t="str">
        <f t="shared" si="15"/>
        <v/>
      </c>
      <c r="V145" s="234" t="str">
        <f t="shared" si="15"/>
        <v/>
      </c>
      <c r="W145" s="234" t="str">
        <f t="shared" si="15"/>
        <v/>
      </c>
      <c r="X145" s="234" t="str">
        <f t="shared" si="15"/>
        <v/>
      </c>
      <c r="Y145" s="234" t="str">
        <f t="shared" si="15"/>
        <v/>
      </c>
      <c r="Z145" s="234" t="str">
        <f t="shared" si="15"/>
        <v/>
      </c>
      <c r="AA145" s="234" t="str">
        <f t="shared" si="15"/>
        <v/>
      </c>
      <c r="AB145" s="234" t="str">
        <f t="shared" si="15"/>
        <v/>
      </c>
      <c r="AC145" s="234" t="str">
        <f t="shared" si="15"/>
        <v/>
      </c>
      <c r="AD145" s="234" t="str">
        <f t="shared" si="15"/>
        <v/>
      </c>
      <c r="AE145" s="234" t="str">
        <f t="shared" si="15"/>
        <v/>
      </c>
      <c r="AF145" s="234" t="str">
        <f t="shared" si="15"/>
        <v/>
      </c>
      <c r="AG145" s="234" t="str">
        <f t="shared" si="15"/>
        <v/>
      </c>
      <c r="AH145" s="234" t="str">
        <f t="shared" si="15"/>
        <v/>
      </c>
      <c r="AI145" s="234" t="str">
        <f t="shared" si="15"/>
        <v/>
      </c>
      <c r="AJ145" s="234" t="str">
        <f t="shared" si="15"/>
        <v/>
      </c>
      <c r="AK145" s="234" t="str">
        <f t="shared" si="15"/>
        <v/>
      </c>
      <c r="AL145" s="234" t="str">
        <f t="shared" si="15"/>
        <v/>
      </c>
      <c r="AM145" s="234" t="str">
        <f t="shared" si="15"/>
        <v/>
      </c>
      <c r="AN145" s="234" t="str">
        <f t="shared" si="15"/>
        <v/>
      </c>
      <c r="AO145" s="234" t="str">
        <f t="shared" si="15"/>
        <v/>
      </c>
      <c r="AP145" s="234" t="str">
        <f t="shared" si="15"/>
        <v/>
      </c>
      <c r="AQ145" s="234" t="str">
        <f t="shared" si="15"/>
        <v/>
      </c>
      <c r="AR145" s="234" t="str">
        <f t="shared" si="15"/>
        <v/>
      </c>
      <c r="AS145" s="234" t="str">
        <f t="shared" si="15"/>
        <v/>
      </c>
      <c r="AT145" s="234" t="str">
        <f t="shared" si="15"/>
        <v/>
      </c>
      <c r="AU145" s="234" t="str">
        <f t="shared" si="15"/>
        <v/>
      </c>
      <c r="AV145" s="234" t="str">
        <f t="shared" si="15"/>
        <v/>
      </c>
    </row>
    <row r="146" spans="1:48" s="13" customFormat="1" ht="14.1" customHeight="1" thickBot="1">
      <c r="A146" s="239" t="str">
        <f t="shared" ref="A146:AV146" si="16">IF(A16="","",A16)</f>
        <v/>
      </c>
      <c r="B146" s="239" t="str">
        <f t="shared" si="16"/>
        <v/>
      </c>
      <c r="C146" s="239" t="str">
        <f t="shared" si="16"/>
        <v/>
      </c>
      <c r="D146" s="239" t="str">
        <f t="shared" si="16"/>
        <v/>
      </c>
      <c r="E146" s="239" t="str">
        <f t="shared" si="16"/>
        <v/>
      </c>
      <c r="F146" s="239" t="str">
        <f t="shared" si="16"/>
        <v/>
      </c>
      <c r="G146" s="239" t="str">
        <f t="shared" si="16"/>
        <v/>
      </c>
      <c r="H146" s="239" t="str">
        <f t="shared" si="16"/>
        <v/>
      </c>
      <c r="I146" s="239" t="str">
        <f t="shared" si="16"/>
        <v/>
      </c>
      <c r="J146" s="240" t="str">
        <f t="shared" si="16"/>
        <v>DY</v>
      </c>
      <c r="K146" s="236" t="str">
        <f t="shared" si="16"/>
        <v/>
      </c>
      <c r="L146" s="241" t="str">
        <f t="shared" si="16"/>
        <v/>
      </c>
      <c r="M146" s="241" t="str">
        <f t="shared" si="16"/>
        <v/>
      </c>
      <c r="N146" s="241" t="str">
        <f t="shared" si="16"/>
        <v/>
      </c>
      <c r="O146" s="241" t="str">
        <f t="shared" si="16"/>
        <v/>
      </c>
      <c r="P146" s="241" t="str">
        <f t="shared" si="16"/>
        <v/>
      </c>
      <c r="Q146" s="241" t="str">
        <f t="shared" si="16"/>
        <v/>
      </c>
      <c r="R146" s="236" t="str">
        <f t="shared" si="16"/>
        <v/>
      </c>
      <c r="S146" s="242" t="str">
        <f t="shared" si="16"/>
        <v>DY</v>
      </c>
      <c r="T146" s="731" t="str">
        <f t="shared" si="16"/>
        <v>Ö.ÖĞRETİM</v>
      </c>
      <c r="U146" s="731" t="str">
        <f t="shared" si="16"/>
        <v/>
      </c>
      <c r="V146" s="731" t="str">
        <f t="shared" si="16"/>
        <v/>
      </c>
      <c r="W146" s="731" t="str">
        <f t="shared" si="16"/>
        <v/>
      </c>
      <c r="X146" s="731" t="str">
        <f t="shared" si="16"/>
        <v/>
      </c>
      <c r="Y146" s="731" t="str">
        <f t="shared" si="16"/>
        <v/>
      </c>
      <c r="Z146" s="731" t="str">
        <f t="shared" si="16"/>
        <v/>
      </c>
      <c r="AA146" s="731" t="str">
        <f t="shared" si="16"/>
        <v/>
      </c>
      <c r="AB146" s="242" t="str">
        <f t="shared" si="16"/>
        <v>DY</v>
      </c>
      <c r="AC146" s="241" t="str">
        <f t="shared" si="16"/>
        <v/>
      </c>
      <c r="AD146" s="241" t="str">
        <f t="shared" si="16"/>
        <v/>
      </c>
      <c r="AE146" s="234" t="str">
        <f t="shared" si="16"/>
        <v/>
      </c>
      <c r="AF146" s="234" t="str">
        <f t="shared" si="16"/>
        <v/>
      </c>
      <c r="AG146" s="234" t="str">
        <f t="shared" si="16"/>
        <v/>
      </c>
      <c r="AH146" s="234" t="str">
        <f t="shared" si="16"/>
        <v/>
      </c>
      <c r="AI146" s="234" t="str">
        <f t="shared" si="16"/>
        <v/>
      </c>
      <c r="AJ146" s="234" t="str">
        <f t="shared" si="16"/>
        <v/>
      </c>
      <c r="AK146" s="240" t="str">
        <f t="shared" si="16"/>
        <v>DY</v>
      </c>
      <c r="AL146" s="234" t="str">
        <f t="shared" si="16"/>
        <v/>
      </c>
      <c r="AM146" s="234" t="str">
        <f t="shared" si="16"/>
        <v/>
      </c>
      <c r="AN146" s="234" t="str">
        <f t="shared" si="16"/>
        <v/>
      </c>
      <c r="AO146" s="234" t="str">
        <f t="shared" si="16"/>
        <v/>
      </c>
      <c r="AP146" s="234" t="str">
        <f t="shared" si="16"/>
        <v/>
      </c>
      <c r="AQ146" s="234" t="str">
        <f t="shared" si="16"/>
        <v/>
      </c>
      <c r="AR146" s="234" t="str">
        <f t="shared" si="16"/>
        <v/>
      </c>
      <c r="AS146" s="234" t="str">
        <f t="shared" si="16"/>
        <v/>
      </c>
      <c r="AT146" s="240" t="str">
        <f t="shared" si="16"/>
        <v>DY</v>
      </c>
      <c r="AU146" s="234" t="str">
        <f t="shared" si="16"/>
        <v/>
      </c>
      <c r="AV146" s="234" t="str">
        <f t="shared" si="16"/>
        <v/>
      </c>
    </row>
    <row r="147" spans="1:48" s="13" customFormat="1" ht="14.1" customHeight="1" thickBot="1">
      <c r="A147" s="243" t="str">
        <f t="shared" ref="A147:AV147" si="17">IF(A17="","",A17)</f>
        <v/>
      </c>
      <c r="B147" s="638" t="str">
        <f t="shared" si="17"/>
        <v>1.HAFTA</v>
      </c>
      <c r="C147" s="733" t="str">
        <f t="shared" si="17"/>
        <v/>
      </c>
      <c r="D147" s="733" t="str">
        <f t="shared" si="17"/>
        <v/>
      </c>
      <c r="E147" s="733" t="str">
        <f t="shared" si="17"/>
        <v/>
      </c>
      <c r="F147" s="733" t="str">
        <f t="shared" si="17"/>
        <v/>
      </c>
      <c r="G147" s="733" t="str">
        <f t="shared" si="17"/>
        <v/>
      </c>
      <c r="H147" s="637" t="str">
        <f t="shared" si="17"/>
        <v/>
      </c>
      <c r="I147" s="637" t="str">
        <f t="shared" si="17"/>
        <v/>
      </c>
      <c r="J147" s="244">
        <f t="shared" si="17"/>
        <v>10</v>
      </c>
      <c r="K147" s="638" t="str">
        <f t="shared" si="17"/>
        <v>2.HAFTA</v>
      </c>
      <c r="L147" s="733" t="str">
        <f t="shared" si="17"/>
        <v/>
      </c>
      <c r="M147" s="733" t="str">
        <f t="shared" si="17"/>
        <v/>
      </c>
      <c r="N147" s="733" t="str">
        <f t="shared" si="17"/>
        <v/>
      </c>
      <c r="O147" s="733" t="str">
        <f t="shared" si="17"/>
        <v/>
      </c>
      <c r="P147" s="733" t="str">
        <f t="shared" si="17"/>
        <v/>
      </c>
      <c r="Q147" s="637" t="str">
        <f t="shared" si="17"/>
        <v/>
      </c>
      <c r="R147" s="637" t="str">
        <f t="shared" si="17"/>
        <v/>
      </c>
      <c r="S147" s="244">
        <f t="shared" si="17"/>
        <v>10</v>
      </c>
      <c r="T147" s="638" t="str">
        <f t="shared" si="17"/>
        <v>3.HAFTA</v>
      </c>
      <c r="U147" s="733" t="str">
        <f t="shared" si="17"/>
        <v/>
      </c>
      <c r="V147" s="733" t="str">
        <f t="shared" si="17"/>
        <v/>
      </c>
      <c r="W147" s="733" t="str">
        <f t="shared" si="17"/>
        <v/>
      </c>
      <c r="X147" s="733" t="str">
        <f t="shared" si="17"/>
        <v/>
      </c>
      <c r="Y147" s="733" t="str">
        <f t="shared" si="17"/>
        <v/>
      </c>
      <c r="Z147" s="637" t="str">
        <f t="shared" si="17"/>
        <v/>
      </c>
      <c r="AA147" s="637" t="str">
        <f t="shared" si="17"/>
        <v/>
      </c>
      <c r="AB147" s="244">
        <f t="shared" si="17"/>
        <v>10</v>
      </c>
      <c r="AC147" s="638" t="str">
        <f t="shared" si="17"/>
        <v>4.HAFTA</v>
      </c>
      <c r="AD147" s="733" t="str">
        <f t="shared" si="17"/>
        <v/>
      </c>
      <c r="AE147" s="733" t="str">
        <f t="shared" si="17"/>
        <v/>
      </c>
      <c r="AF147" s="733" t="str">
        <f t="shared" si="17"/>
        <v/>
      </c>
      <c r="AG147" s="733" t="str">
        <f t="shared" si="17"/>
        <v/>
      </c>
      <c r="AH147" s="733" t="str">
        <f t="shared" si="17"/>
        <v/>
      </c>
      <c r="AI147" s="637" t="str">
        <f t="shared" si="17"/>
        <v/>
      </c>
      <c r="AJ147" s="637" t="str">
        <f t="shared" si="17"/>
        <v/>
      </c>
      <c r="AK147" s="244">
        <f t="shared" si="17"/>
        <v>10</v>
      </c>
      <c r="AL147" s="638" t="str">
        <f t="shared" si="17"/>
        <v>5.HAFTA</v>
      </c>
      <c r="AM147" s="733" t="str">
        <f t="shared" si="17"/>
        <v/>
      </c>
      <c r="AN147" s="733" t="str">
        <f t="shared" si="17"/>
        <v/>
      </c>
      <c r="AO147" s="733" t="str">
        <f t="shared" si="17"/>
        <v/>
      </c>
      <c r="AP147" s="733" t="str">
        <f t="shared" si="17"/>
        <v/>
      </c>
      <c r="AQ147" s="733" t="str">
        <f t="shared" si="17"/>
        <v/>
      </c>
      <c r="AR147" s="637" t="str">
        <f t="shared" si="17"/>
        <v/>
      </c>
      <c r="AS147" s="637" t="str">
        <f t="shared" si="17"/>
        <v/>
      </c>
      <c r="AT147" s="244">
        <f t="shared" si="17"/>
        <v>0</v>
      </c>
      <c r="AU147" s="678" t="str">
        <f t="shared" si="17"/>
        <v>ÜT DS</v>
      </c>
      <c r="AV147" s="679" t="str">
        <f t="shared" si="17"/>
        <v/>
      </c>
    </row>
    <row r="148" spans="1:48" s="13" customFormat="1" ht="14.1" customHeight="1" thickBot="1">
      <c r="A148" s="245" t="str">
        <f t="shared" ref="A148:AV148" si="18">IF(A18="","",A18)</f>
        <v/>
      </c>
      <c r="B148" s="246" t="str">
        <f t="shared" si="18"/>
        <v>Pt</v>
      </c>
      <c r="C148" s="247" t="str">
        <f t="shared" si="18"/>
        <v>S</v>
      </c>
      <c r="D148" s="247" t="str">
        <f t="shared" si="18"/>
        <v>Ç</v>
      </c>
      <c r="E148" s="247" t="str">
        <f t="shared" si="18"/>
        <v>Pe</v>
      </c>
      <c r="F148" s="247" t="str">
        <f t="shared" si="18"/>
        <v>C</v>
      </c>
      <c r="G148" s="247" t="str">
        <f t="shared" si="18"/>
        <v>Ct</v>
      </c>
      <c r="H148" s="248" t="str">
        <f t="shared" si="18"/>
        <v>Pz</v>
      </c>
      <c r="I148" s="246" t="str">
        <f t="shared" si="18"/>
        <v>T</v>
      </c>
      <c r="J148" s="249" t="str">
        <f t="shared" si="18"/>
        <v>ÜD</v>
      </c>
      <c r="K148" s="246" t="str">
        <f t="shared" si="18"/>
        <v>Pt</v>
      </c>
      <c r="L148" s="247" t="str">
        <f t="shared" si="18"/>
        <v>S</v>
      </c>
      <c r="M148" s="247" t="str">
        <f t="shared" si="18"/>
        <v>Ç</v>
      </c>
      <c r="N148" s="247" t="str">
        <f t="shared" si="18"/>
        <v>Pe</v>
      </c>
      <c r="O148" s="247" t="str">
        <f t="shared" si="18"/>
        <v>C</v>
      </c>
      <c r="P148" s="247" t="str">
        <f t="shared" si="18"/>
        <v>Ct</v>
      </c>
      <c r="Q148" s="248" t="str">
        <f t="shared" si="18"/>
        <v>Pz</v>
      </c>
      <c r="R148" s="246" t="str">
        <f t="shared" si="18"/>
        <v>T</v>
      </c>
      <c r="S148" s="249" t="str">
        <f t="shared" si="18"/>
        <v>ÜD</v>
      </c>
      <c r="T148" s="246" t="str">
        <f t="shared" si="18"/>
        <v>Pt</v>
      </c>
      <c r="U148" s="247" t="str">
        <f t="shared" si="18"/>
        <v>S</v>
      </c>
      <c r="V148" s="247" t="str">
        <f t="shared" si="18"/>
        <v>Ç</v>
      </c>
      <c r="W148" s="247" t="str">
        <f t="shared" si="18"/>
        <v>Pe</v>
      </c>
      <c r="X148" s="247" t="str">
        <f t="shared" si="18"/>
        <v>C</v>
      </c>
      <c r="Y148" s="247" t="str">
        <f t="shared" si="18"/>
        <v>Ct</v>
      </c>
      <c r="Z148" s="248" t="str">
        <f t="shared" si="18"/>
        <v>Pz</v>
      </c>
      <c r="AA148" s="246" t="str">
        <f t="shared" si="18"/>
        <v>T</v>
      </c>
      <c r="AB148" s="249" t="str">
        <f t="shared" si="18"/>
        <v>ÜD</v>
      </c>
      <c r="AC148" s="246" t="str">
        <f t="shared" si="18"/>
        <v>Pt</v>
      </c>
      <c r="AD148" s="247" t="str">
        <f t="shared" si="18"/>
        <v>S</v>
      </c>
      <c r="AE148" s="247" t="str">
        <f t="shared" si="18"/>
        <v>Ç</v>
      </c>
      <c r="AF148" s="247" t="str">
        <f t="shared" si="18"/>
        <v>Pe</v>
      </c>
      <c r="AG148" s="247" t="str">
        <f t="shared" si="18"/>
        <v>C</v>
      </c>
      <c r="AH148" s="247" t="str">
        <f t="shared" si="18"/>
        <v>Ct</v>
      </c>
      <c r="AI148" s="248" t="str">
        <f t="shared" si="18"/>
        <v>Pz</v>
      </c>
      <c r="AJ148" s="246" t="str">
        <f t="shared" si="18"/>
        <v>T</v>
      </c>
      <c r="AK148" s="249" t="str">
        <f t="shared" si="18"/>
        <v>ÜD</v>
      </c>
      <c r="AL148" s="246" t="str">
        <f t="shared" si="18"/>
        <v>Pt</v>
      </c>
      <c r="AM148" s="247" t="str">
        <f t="shared" si="18"/>
        <v>S</v>
      </c>
      <c r="AN148" s="247" t="str">
        <f t="shared" si="18"/>
        <v>Ç</v>
      </c>
      <c r="AO148" s="247" t="str">
        <f t="shared" si="18"/>
        <v>Pe</v>
      </c>
      <c r="AP148" s="247" t="str">
        <f t="shared" si="18"/>
        <v>C</v>
      </c>
      <c r="AQ148" s="247" t="str">
        <f t="shared" si="18"/>
        <v>Ct</v>
      </c>
      <c r="AR148" s="248" t="str">
        <f t="shared" si="18"/>
        <v>Pz</v>
      </c>
      <c r="AS148" s="246" t="str">
        <f t="shared" si="18"/>
        <v>T</v>
      </c>
      <c r="AT148" s="250" t="str">
        <f t="shared" si="18"/>
        <v>ÜD</v>
      </c>
      <c r="AU148" s="680" t="str">
        <f t="shared" si="18"/>
        <v/>
      </c>
      <c r="AV148" s="681" t="str">
        <f t="shared" si="18"/>
        <v/>
      </c>
    </row>
    <row r="149" spans="1:48" s="13" customFormat="1" ht="14.1" customHeight="1">
      <c r="A149" s="251" t="str">
        <f t="shared" ref="A149:AV149" si="19">IF(A19="","",A19)</f>
        <v>Te</v>
      </c>
      <c r="B149" s="252">
        <f t="shared" si="19"/>
        <v>2</v>
      </c>
      <c r="C149" s="252">
        <f t="shared" si="19"/>
        <v>2</v>
      </c>
      <c r="D149" s="252">
        <f t="shared" si="19"/>
        <v>3</v>
      </c>
      <c r="E149" s="252">
        <f t="shared" si="19"/>
        <v>1</v>
      </c>
      <c r="F149" s="252" t="str">
        <f t="shared" si="19"/>
        <v/>
      </c>
      <c r="G149" s="252" t="str">
        <f t="shared" si="19"/>
        <v/>
      </c>
      <c r="H149" s="252" t="str">
        <f t="shared" si="19"/>
        <v/>
      </c>
      <c r="I149" s="253">
        <f t="shared" si="19"/>
        <v>8</v>
      </c>
      <c r="J149" s="734">
        <f t="shared" si="19"/>
        <v>3</v>
      </c>
      <c r="K149" s="252">
        <f t="shared" si="19"/>
        <v>2</v>
      </c>
      <c r="L149" s="252">
        <f t="shared" si="19"/>
        <v>2</v>
      </c>
      <c r="M149" s="252">
        <f t="shared" si="19"/>
        <v>3</v>
      </c>
      <c r="N149" s="252">
        <f t="shared" si="19"/>
        <v>1</v>
      </c>
      <c r="O149" s="252" t="str">
        <f t="shared" si="19"/>
        <v/>
      </c>
      <c r="P149" s="252" t="str">
        <f t="shared" si="19"/>
        <v/>
      </c>
      <c r="Q149" s="252" t="str">
        <f t="shared" si="19"/>
        <v/>
      </c>
      <c r="R149" s="253">
        <f t="shared" si="19"/>
        <v>8</v>
      </c>
      <c r="S149" s="734">
        <f t="shared" si="19"/>
        <v>3</v>
      </c>
      <c r="T149" s="252">
        <f t="shared" si="19"/>
        <v>2</v>
      </c>
      <c r="U149" s="252">
        <f t="shared" si="19"/>
        <v>2</v>
      </c>
      <c r="V149" s="252">
        <f t="shared" si="19"/>
        <v>3</v>
      </c>
      <c r="W149" s="252">
        <f t="shared" si="19"/>
        <v>1</v>
      </c>
      <c r="X149" s="252" t="str">
        <f t="shared" si="19"/>
        <v/>
      </c>
      <c r="Y149" s="252" t="str">
        <f t="shared" si="19"/>
        <v/>
      </c>
      <c r="Z149" s="252" t="str">
        <f t="shared" si="19"/>
        <v/>
      </c>
      <c r="AA149" s="253">
        <f t="shared" si="19"/>
        <v>8</v>
      </c>
      <c r="AB149" s="734">
        <f t="shared" si="19"/>
        <v>3</v>
      </c>
      <c r="AC149" s="252">
        <f t="shared" si="19"/>
        <v>0</v>
      </c>
      <c r="AD149" s="252">
        <f t="shared" si="19"/>
        <v>2</v>
      </c>
      <c r="AE149" s="252">
        <f t="shared" si="19"/>
        <v>3</v>
      </c>
      <c r="AF149" s="252">
        <f t="shared" si="19"/>
        <v>1</v>
      </c>
      <c r="AG149" s="252" t="str">
        <f t="shared" si="19"/>
        <v/>
      </c>
      <c r="AH149" s="252" t="str">
        <f t="shared" si="19"/>
        <v/>
      </c>
      <c r="AI149" s="252" t="str">
        <f t="shared" si="19"/>
        <v/>
      </c>
      <c r="AJ149" s="253">
        <f t="shared" si="19"/>
        <v>6</v>
      </c>
      <c r="AK149" s="734">
        <f t="shared" si="19"/>
        <v>0</v>
      </c>
      <c r="AL149" s="252" t="str">
        <f t="shared" si="19"/>
        <v/>
      </c>
      <c r="AM149" s="252" t="str">
        <f t="shared" si="19"/>
        <v/>
      </c>
      <c r="AN149" s="252" t="str">
        <f t="shared" si="19"/>
        <v/>
      </c>
      <c r="AO149" s="252" t="str">
        <f t="shared" si="19"/>
        <v/>
      </c>
      <c r="AP149" s="252" t="str">
        <f t="shared" si="19"/>
        <v/>
      </c>
      <c r="AQ149" s="252" t="str">
        <f t="shared" si="19"/>
        <v/>
      </c>
      <c r="AR149" s="252" t="str">
        <f t="shared" si="19"/>
        <v/>
      </c>
      <c r="AS149" s="253">
        <f t="shared" si="19"/>
        <v>0</v>
      </c>
      <c r="AT149" s="734">
        <f t="shared" si="19"/>
        <v>0</v>
      </c>
      <c r="AU149" s="736">
        <f t="shared" si="19"/>
        <v>9</v>
      </c>
      <c r="AV149" s="737" t="str">
        <f t="shared" si="19"/>
        <v/>
      </c>
    </row>
    <row r="150" spans="1:48" s="13" customFormat="1" ht="14.1" customHeight="1" thickBot="1">
      <c r="A150" s="254" t="str">
        <f t="shared" ref="A150:AV150" si="20">IF(A20="","",A20)</f>
        <v>DF</v>
      </c>
      <c r="B150" s="255">
        <f t="shared" si="20"/>
        <v>2</v>
      </c>
      <c r="C150" s="255">
        <f t="shared" si="20"/>
        <v>3</v>
      </c>
      <c r="D150" s="255" t="str">
        <f t="shared" si="20"/>
        <v/>
      </c>
      <c r="E150" s="255" t="str">
        <f t="shared" si="20"/>
        <v/>
      </c>
      <c r="F150" s="255" t="str">
        <f t="shared" si="20"/>
        <v/>
      </c>
      <c r="G150" s="255" t="str">
        <f t="shared" si="20"/>
        <v/>
      </c>
      <c r="H150" s="255" t="str">
        <f t="shared" si="20"/>
        <v/>
      </c>
      <c r="I150" s="255">
        <f t="shared" si="20"/>
        <v>5</v>
      </c>
      <c r="J150" s="735" t="str">
        <f t="shared" si="20"/>
        <v/>
      </c>
      <c r="K150" s="255">
        <f t="shared" si="20"/>
        <v>2</v>
      </c>
      <c r="L150" s="255">
        <f t="shared" si="20"/>
        <v>3</v>
      </c>
      <c r="M150" s="255" t="str">
        <f t="shared" si="20"/>
        <v/>
      </c>
      <c r="N150" s="255" t="str">
        <f t="shared" si="20"/>
        <v/>
      </c>
      <c r="O150" s="255" t="str">
        <f t="shared" si="20"/>
        <v/>
      </c>
      <c r="P150" s="255" t="str">
        <f t="shared" si="20"/>
        <v/>
      </c>
      <c r="Q150" s="255" t="str">
        <f t="shared" si="20"/>
        <v/>
      </c>
      <c r="R150" s="255">
        <f t="shared" si="20"/>
        <v>5</v>
      </c>
      <c r="S150" s="735" t="str">
        <f t="shared" si="20"/>
        <v/>
      </c>
      <c r="T150" s="255">
        <f t="shared" si="20"/>
        <v>2</v>
      </c>
      <c r="U150" s="255">
        <f t="shared" si="20"/>
        <v>3</v>
      </c>
      <c r="V150" s="255" t="str">
        <f t="shared" si="20"/>
        <v/>
      </c>
      <c r="W150" s="255" t="str">
        <f t="shared" si="20"/>
        <v/>
      </c>
      <c r="X150" s="255" t="str">
        <f t="shared" si="20"/>
        <v/>
      </c>
      <c r="Y150" s="255" t="str">
        <f t="shared" si="20"/>
        <v/>
      </c>
      <c r="Z150" s="255" t="str">
        <f t="shared" si="20"/>
        <v/>
      </c>
      <c r="AA150" s="255">
        <f t="shared" si="20"/>
        <v>5</v>
      </c>
      <c r="AB150" s="735" t="str">
        <f t="shared" si="20"/>
        <v/>
      </c>
      <c r="AC150" s="255">
        <f t="shared" si="20"/>
        <v>0</v>
      </c>
      <c r="AD150" s="255">
        <f t="shared" si="20"/>
        <v>3</v>
      </c>
      <c r="AE150" s="255" t="str">
        <f t="shared" si="20"/>
        <v/>
      </c>
      <c r="AF150" s="255" t="str">
        <f t="shared" si="20"/>
        <v/>
      </c>
      <c r="AG150" s="255" t="str">
        <f t="shared" si="20"/>
        <v/>
      </c>
      <c r="AH150" s="255" t="str">
        <f t="shared" si="20"/>
        <v/>
      </c>
      <c r="AI150" s="255" t="str">
        <f t="shared" si="20"/>
        <v/>
      </c>
      <c r="AJ150" s="255">
        <f t="shared" si="20"/>
        <v>3</v>
      </c>
      <c r="AK150" s="735" t="str">
        <f t="shared" si="20"/>
        <v/>
      </c>
      <c r="AL150" s="255" t="str">
        <f t="shared" si="20"/>
        <v/>
      </c>
      <c r="AM150" s="255" t="str">
        <f t="shared" si="20"/>
        <v/>
      </c>
      <c r="AN150" s="255" t="str">
        <f t="shared" si="20"/>
        <v/>
      </c>
      <c r="AO150" s="255" t="str">
        <f t="shared" si="20"/>
        <v/>
      </c>
      <c r="AP150" s="255" t="str">
        <f t="shared" si="20"/>
        <v/>
      </c>
      <c r="AQ150" s="255" t="str">
        <f t="shared" si="20"/>
        <v/>
      </c>
      <c r="AR150" s="255" t="str">
        <f t="shared" si="20"/>
        <v/>
      </c>
      <c r="AS150" s="255">
        <f t="shared" si="20"/>
        <v>0</v>
      </c>
      <c r="AT150" s="735" t="str">
        <f t="shared" si="20"/>
        <v/>
      </c>
      <c r="AU150" s="738" t="str">
        <f t="shared" si="20"/>
        <v/>
      </c>
      <c r="AV150" s="739" t="str">
        <f t="shared" si="20"/>
        <v/>
      </c>
    </row>
    <row r="151" spans="1:48" s="13" customFormat="1" ht="14.1" customHeight="1" thickBot="1">
      <c r="A151" s="237" t="str">
        <f t="shared" ref="A151:AV151" si="21">IF(A21="","",A21)</f>
        <v/>
      </c>
      <c r="B151" s="237" t="str">
        <f t="shared" si="21"/>
        <v/>
      </c>
      <c r="C151" s="237" t="str">
        <f t="shared" si="21"/>
        <v/>
      </c>
      <c r="D151" s="237" t="str">
        <f t="shared" si="21"/>
        <v/>
      </c>
      <c r="E151" s="237" t="str">
        <f t="shared" si="21"/>
        <v/>
      </c>
      <c r="F151" s="237" t="str">
        <f t="shared" si="21"/>
        <v/>
      </c>
      <c r="G151" s="237" t="str">
        <f t="shared" si="21"/>
        <v/>
      </c>
      <c r="H151" s="237" t="str">
        <f t="shared" si="21"/>
        <v/>
      </c>
      <c r="I151" s="237" t="str">
        <f t="shared" si="21"/>
        <v/>
      </c>
      <c r="J151" s="237" t="str">
        <f t="shared" si="21"/>
        <v/>
      </c>
      <c r="K151" s="237" t="str">
        <f t="shared" si="21"/>
        <v/>
      </c>
      <c r="L151" s="237" t="str">
        <f t="shared" si="21"/>
        <v/>
      </c>
      <c r="M151" s="237" t="str">
        <f t="shared" si="21"/>
        <v/>
      </c>
      <c r="N151" s="237" t="str">
        <f t="shared" si="21"/>
        <v/>
      </c>
      <c r="O151" s="237" t="str">
        <f t="shared" si="21"/>
        <v/>
      </c>
      <c r="P151" s="237" t="str">
        <f t="shared" si="21"/>
        <v/>
      </c>
      <c r="Q151" s="256" t="str">
        <f t="shared" si="21"/>
        <v/>
      </c>
      <c r="R151" s="256" t="str">
        <f t="shared" si="21"/>
        <v/>
      </c>
      <c r="S151" s="256" t="str">
        <f t="shared" si="21"/>
        <v/>
      </c>
      <c r="T151" s="237" t="str">
        <f t="shared" si="21"/>
        <v/>
      </c>
      <c r="U151" s="237" t="str">
        <f t="shared" si="21"/>
        <v/>
      </c>
      <c r="V151" s="237" t="str">
        <f t="shared" si="21"/>
        <v/>
      </c>
      <c r="W151" s="237" t="str">
        <f t="shared" si="21"/>
        <v/>
      </c>
      <c r="X151" s="257" t="str">
        <f t="shared" si="21"/>
        <v/>
      </c>
      <c r="Y151" s="257" t="str">
        <f t="shared" si="21"/>
        <v/>
      </c>
      <c r="Z151" s="257" t="str">
        <f t="shared" si="21"/>
        <v/>
      </c>
      <c r="AA151" s="257" t="str">
        <f t="shared" si="21"/>
        <v/>
      </c>
      <c r="AB151" s="257" t="str">
        <f t="shared" si="21"/>
        <v/>
      </c>
      <c r="AC151" s="257" t="str">
        <f t="shared" si="21"/>
        <v/>
      </c>
      <c r="AD151" s="257" t="str">
        <f t="shared" si="21"/>
        <v/>
      </c>
      <c r="AE151" s="257" t="str">
        <f t="shared" si="21"/>
        <v/>
      </c>
      <c r="AF151" s="257" t="str">
        <f t="shared" si="21"/>
        <v/>
      </c>
      <c r="AG151" s="257" t="str">
        <f t="shared" si="21"/>
        <v/>
      </c>
      <c r="AH151" s="257" t="str">
        <f t="shared" si="21"/>
        <v/>
      </c>
      <c r="AI151" s="257" t="str">
        <f t="shared" si="21"/>
        <v/>
      </c>
      <c r="AJ151" s="257" t="str">
        <f t="shared" si="21"/>
        <v/>
      </c>
      <c r="AK151" s="257" t="str">
        <f t="shared" si="21"/>
        <v/>
      </c>
      <c r="AL151" s="257" t="str">
        <f t="shared" si="21"/>
        <v/>
      </c>
      <c r="AM151" s="257" t="str">
        <f t="shared" si="21"/>
        <v/>
      </c>
      <c r="AN151" s="257" t="str">
        <f t="shared" si="21"/>
        <v/>
      </c>
      <c r="AO151" s="257" t="str">
        <f t="shared" si="21"/>
        <v/>
      </c>
      <c r="AP151" s="257" t="str">
        <f t="shared" si="21"/>
        <v/>
      </c>
      <c r="AQ151" s="257" t="str">
        <f t="shared" si="21"/>
        <v/>
      </c>
      <c r="AR151" s="257" t="str">
        <f t="shared" si="21"/>
        <v/>
      </c>
      <c r="AS151" s="257" t="str">
        <f t="shared" si="21"/>
        <v/>
      </c>
      <c r="AT151" s="257" t="str">
        <f t="shared" si="21"/>
        <v/>
      </c>
      <c r="AU151" s="237" t="str">
        <f t="shared" si="21"/>
        <v/>
      </c>
      <c r="AV151" s="237" t="str">
        <f t="shared" si="21"/>
        <v/>
      </c>
    </row>
    <row r="152" spans="1:48" s="13" customFormat="1" ht="14.1" customHeight="1" thickTop="1" thickBot="1">
      <c r="A152" s="234" t="str">
        <f t="shared" ref="A152:AV152" si="22">IF(A22="","",A22)</f>
        <v/>
      </c>
      <c r="B152" s="234" t="str">
        <f t="shared" si="22"/>
        <v/>
      </c>
      <c r="C152" s="234" t="str">
        <f t="shared" si="22"/>
        <v/>
      </c>
      <c r="D152" s="234" t="str">
        <f t="shared" si="22"/>
        <v/>
      </c>
      <c r="E152" s="234" t="str">
        <f t="shared" si="22"/>
        <v/>
      </c>
      <c r="F152" s="234" t="str">
        <f t="shared" si="22"/>
        <v/>
      </c>
      <c r="G152" s="234" t="str">
        <f t="shared" si="22"/>
        <v/>
      </c>
      <c r="H152" s="234" t="str">
        <f t="shared" si="22"/>
        <v/>
      </c>
      <c r="I152" s="234" t="str">
        <f t="shared" si="22"/>
        <v/>
      </c>
      <c r="J152" s="234" t="str">
        <f t="shared" si="22"/>
        <v/>
      </c>
      <c r="K152" s="234" t="str">
        <f t="shared" si="22"/>
        <v/>
      </c>
      <c r="L152" s="744" t="str">
        <f t="shared" si="22"/>
        <v>Fak/Ens.</v>
      </c>
      <c r="M152" s="745" t="str">
        <f t="shared" si="22"/>
        <v/>
      </c>
      <c r="N152" s="745" t="str">
        <f t="shared" si="22"/>
        <v/>
      </c>
      <c r="O152" s="745" t="str">
        <f t="shared" si="22"/>
        <v/>
      </c>
      <c r="P152" s="746" t="str">
        <f t="shared" si="22"/>
        <v>Kod</v>
      </c>
      <c r="Q152" s="748" t="str">
        <f t="shared" si="22"/>
        <v>H.D.S</v>
      </c>
      <c r="R152" s="733" t="str">
        <f t="shared" si="22"/>
        <v/>
      </c>
      <c r="S152" s="749" t="str">
        <f t="shared" si="22"/>
        <v/>
      </c>
      <c r="T152" s="668" t="str">
        <f t="shared" si="22"/>
        <v xml:space="preserve">Ara Sınav </v>
      </c>
      <c r="U152" s="668" t="str">
        <f t="shared" si="22"/>
        <v/>
      </c>
      <c r="V152" s="668" t="str">
        <f t="shared" si="22"/>
        <v/>
      </c>
      <c r="W152" s="729" t="str">
        <f t="shared" si="22"/>
        <v/>
      </c>
      <c r="X152" s="730" t="str">
        <f t="shared" si="22"/>
        <v>1.HAFTA</v>
      </c>
      <c r="Y152" s="731" t="str">
        <f t="shared" si="22"/>
        <v/>
      </c>
      <c r="Z152" s="731" t="str">
        <f t="shared" si="22"/>
        <v/>
      </c>
      <c r="AA152" s="731" t="str">
        <f t="shared" si="22"/>
        <v/>
      </c>
      <c r="AB152" s="732" t="str">
        <f t="shared" si="22"/>
        <v/>
      </c>
      <c r="AC152" s="730" t="str">
        <f t="shared" si="22"/>
        <v>2.HAFTA</v>
      </c>
      <c r="AD152" s="731" t="str">
        <f t="shared" si="22"/>
        <v/>
      </c>
      <c r="AE152" s="731" t="str">
        <f t="shared" si="22"/>
        <v/>
      </c>
      <c r="AF152" s="732" t="str">
        <f t="shared" si="22"/>
        <v/>
      </c>
      <c r="AG152" s="730" t="str">
        <f t="shared" si="22"/>
        <v>3.HAFTA</v>
      </c>
      <c r="AH152" s="731" t="str">
        <f t="shared" si="22"/>
        <v/>
      </c>
      <c r="AI152" s="731" t="str">
        <f t="shared" si="22"/>
        <v/>
      </c>
      <c r="AJ152" s="731" t="str">
        <f t="shared" si="22"/>
        <v/>
      </c>
      <c r="AK152" s="732" t="str">
        <f t="shared" si="22"/>
        <v/>
      </c>
      <c r="AL152" s="730" t="str">
        <f t="shared" si="22"/>
        <v>4.HAFTA</v>
      </c>
      <c r="AM152" s="731" t="str">
        <f t="shared" si="22"/>
        <v/>
      </c>
      <c r="AN152" s="731" t="str">
        <f t="shared" si="22"/>
        <v/>
      </c>
      <c r="AO152" s="732" t="str">
        <f t="shared" si="22"/>
        <v/>
      </c>
      <c r="AP152" s="731" t="str">
        <f t="shared" si="22"/>
        <v>5.HAFTA</v>
      </c>
      <c r="AQ152" s="731" t="str">
        <f t="shared" si="22"/>
        <v/>
      </c>
      <c r="AR152" s="731" t="str">
        <f t="shared" si="22"/>
        <v/>
      </c>
      <c r="AS152" s="731" t="str">
        <f t="shared" si="22"/>
        <v/>
      </c>
      <c r="AT152" s="732" t="str">
        <f t="shared" si="22"/>
        <v/>
      </c>
      <c r="AU152" s="234" t="str">
        <f t="shared" si="22"/>
        <v/>
      </c>
      <c r="AV152" s="234" t="str">
        <f t="shared" si="22"/>
        <v/>
      </c>
    </row>
    <row r="153" spans="1:48" s="13" customFormat="1" ht="14.1" customHeight="1" thickBot="1">
      <c r="A153" s="258" t="str">
        <f t="shared" ref="A153:AV153" si="23">IF(A23="","",A23)</f>
        <v>No</v>
      </c>
      <c r="B153" s="663" t="str">
        <f t="shared" si="23"/>
        <v>Dersin Adı</v>
      </c>
      <c r="C153" s="662" t="str">
        <f t="shared" si="23"/>
        <v/>
      </c>
      <c r="D153" s="662" t="str">
        <f t="shared" si="23"/>
        <v/>
      </c>
      <c r="E153" s="662" t="str">
        <f t="shared" si="23"/>
        <v/>
      </c>
      <c r="F153" s="662" t="str">
        <f t="shared" si="23"/>
        <v/>
      </c>
      <c r="G153" s="662" t="str">
        <f t="shared" si="23"/>
        <v/>
      </c>
      <c r="H153" s="662" t="str">
        <f t="shared" si="23"/>
        <v/>
      </c>
      <c r="I153" s="662" t="str">
        <f t="shared" si="23"/>
        <v/>
      </c>
      <c r="J153" s="662" t="str">
        <f t="shared" si="23"/>
        <v/>
      </c>
      <c r="K153" s="671" t="str">
        <f t="shared" si="23"/>
        <v/>
      </c>
      <c r="L153" s="740" t="str">
        <f t="shared" si="23"/>
        <v>M.Y.O</v>
      </c>
      <c r="M153" s="741" t="str">
        <f t="shared" si="23"/>
        <v/>
      </c>
      <c r="N153" s="741" t="str">
        <f t="shared" si="23"/>
        <v/>
      </c>
      <c r="O153" s="741" t="str">
        <f t="shared" si="23"/>
        <v/>
      </c>
      <c r="P153" s="747" t="str">
        <f t="shared" si="23"/>
        <v/>
      </c>
      <c r="Q153" s="742" t="str">
        <f t="shared" si="23"/>
        <v>Teo.</v>
      </c>
      <c r="R153" s="743" t="str">
        <f t="shared" si="23"/>
        <v/>
      </c>
      <c r="S153" s="259" t="str">
        <f t="shared" si="23"/>
        <v>D.F.</v>
      </c>
      <c r="T153" s="645" t="str">
        <f t="shared" si="23"/>
        <v>H</v>
      </c>
      <c r="U153" s="703" t="str">
        <f t="shared" si="23"/>
        <v/>
      </c>
      <c r="V153" s="702" t="str">
        <f t="shared" si="23"/>
        <v>Ö.S</v>
      </c>
      <c r="W153" s="705" t="str">
        <f t="shared" si="23"/>
        <v/>
      </c>
      <c r="X153" s="661" t="str">
        <f t="shared" si="23"/>
        <v>Teo.</v>
      </c>
      <c r="Y153" s="662" t="str">
        <f t="shared" si="23"/>
        <v/>
      </c>
      <c r="Z153" s="603" t="str">
        <f t="shared" si="23"/>
        <v/>
      </c>
      <c r="AA153" s="662" t="str">
        <f t="shared" si="23"/>
        <v>D.F.</v>
      </c>
      <c r="AB153" s="664" t="str">
        <f t="shared" si="23"/>
        <v/>
      </c>
      <c r="AC153" s="661" t="str">
        <f t="shared" si="23"/>
        <v>Teo.</v>
      </c>
      <c r="AD153" s="603" t="str">
        <f t="shared" si="23"/>
        <v/>
      </c>
      <c r="AE153" s="663" t="str">
        <f t="shared" si="23"/>
        <v>D.F.</v>
      </c>
      <c r="AF153" s="664" t="str">
        <f t="shared" si="23"/>
        <v/>
      </c>
      <c r="AG153" s="661" t="str">
        <f t="shared" si="23"/>
        <v>Teo.</v>
      </c>
      <c r="AH153" s="662" t="str">
        <f t="shared" si="23"/>
        <v/>
      </c>
      <c r="AI153" s="603" t="str">
        <f t="shared" si="23"/>
        <v/>
      </c>
      <c r="AJ153" s="663" t="str">
        <f t="shared" si="23"/>
        <v>D.F.</v>
      </c>
      <c r="AK153" s="664" t="str">
        <f t="shared" si="23"/>
        <v/>
      </c>
      <c r="AL153" s="661" t="str">
        <f t="shared" si="23"/>
        <v>Teo.</v>
      </c>
      <c r="AM153" s="603" t="str">
        <f t="shared" si="23"/>
        <v/>
      </c>
      <c r="AN153" s="663" t="str">
        <f t="shared" si="23"/>
        <v>D.F.</v>
      </c>
      <c r="AO153" s="664" t="str">
        <f t="shared" si="23"/>
        <v/>
      </c>
      <c r="AP153" s="661" t="str">
        <f t="shared" si="23"/>
        <v>Teo.</v>
      </c>
      <c r="AQ153" s="662" t="str">
        <f t="shared" si="23"/>
        <v/>
      </c>
      <c r="AR153" s="603" t="str">
        <f t="shared" si="23"/>
        <v/>
      </c>
      <c r="AS153" s="663" t="str">
        <f t="shared" si="23"/>
        <v>D.F.</v>
      </c>
      <c r="AT153" s="664" t="str">
        <f t="shared" si="23"/>
        <v/>
      </c>
      <c r="AU153" s="234" t="str">
        <f t="shared" si="23"/>
        <v/>
      </c>
      <c r="AV153" s="234" t="str">
        <f t="shared" si="23"/>
        <v/>
      </c>
    </row>
    <row r="154" spans="1:48" s="13" customFormat="1" ht="14.1" customHeight="1">
      <c r="A154" s="260">
        <f t="shared" ref="A154:AV154" si="24">IF(A24="","",A24)</f>
        <v>1</v>
      </c>
      <c r="B154" s="615" t="str">
        <f t="shared" si="24"/>
        <v>UZMANLIK ALAN DERSİ</v>
      </c>
      <c r="C154" s="615" t="str">
        <f t="shared" si="24"/>
        <v/>
      </c>
      <c r="D154" s="615" t="str">
        <f t="shared" si="24"/>
        <v/>
      </c>
      <c r="E154" s="615" t="str">
        <f t="shared" si="24"/>
        <v/>
      </c>
      <c r="F154" s="615" t="str">
        <f t="shared" si="24"/>
        <v/>
      </c>
      <c r="G154" s="615" t="str">
        <f t="shared" si="24"/>
        <v/>
      </c>
      <c r="H154" s="615" t="str">
        <f t="shared" si="24"/>
        <v/>
      </c>
      <c r="I154" s="615" t="str">
        <f t="shared" si="24"/>
        <v/>
      </c>
      <c r="J154" s="615" t="str">
        <f t="shared" si="24"/>
        <v/>
      </c>
      <c r="K154" s="616" t="str">
        <f t="shared" si="24"/>
        <v/>
      </c>
      <c r="L154" s="650" t="str">
        <f t="shared" si="24"/>
        <v>SOS. BİL.ENS.</v>
      </c>
      <c r="M154" s="651" t="str">
        <f t="shared" si="24"/>
        <v/>
      </c>
      <c r="N154" s="651" t="str">
        <f t="shared" si="24"/>
        <v/>
      </c>
      <c r="O154" s="652" t="str">
        <f t="shared" si="24"/>
        <v/>
      </c>
      <c r="P154" s="261">
        <f t="shared" si="24"/>
        <v>2</v>
      </c>
      <c r="Q154" s="622">
        <f t="shared" si="24"/>
        <v>5</v>
      </c>
      <c r="R154" s="618" t="str">
        <f t="shared" si="24"/>
        <v/>
      </c>
      <c r="S154" s="261" t="str">
        <f t="shared" si="24"/>
        <v/>
      </c>
      <c r="T154" s="665" t="str">
        <f t="shared" si="24"/>
        <v/>
      </c>
      <c r="U154" s="621" t="str">
        <f t="shared" si="24"/>
        <v/>
      </c>
      <c r="V154" s="619" t="str">
        <f t="shared" si="24"/>
        <v/>
      </c>
      <c r="W154" s="666" t="str">
        <f t="shared" si="24"/>
        <v/>
      </c>
      <c r="X154" s="641">
        <f t="shared" si="24"/>
        <v>5</v>
      </c>
      <c r="Y154" s="620" t="str">
        <f t="shared" si="24"/>
        <v/>
      </c>
      <c r="Z154" s="621" t="str">
        <f t="shared" si="24"/>
        <v/>
      </c>
      <c r="AA154" s="620" t="str">
        <f t="shared" si="24"/>
        <v/>
      </c>
      <c r="AB154" s="666" t="str">
        <f t="shared" si="24"/>
        <v/>
      </c>
      <c r="AC154" s="727">
        <f t="shared" si="24"/>
        <v>5</v>
      </c>
      <c r="AD154" s="728" t="str">
        <f t="shared" si="24"/>
        <v/>
      </c>
      <c r="AE154" s="620" t="str">
        <f t="shared" si="24"/>
        <v/>
      </c>
      <c r="AF154" s="666" t="str">
        <f t="shared" si="24"/>
        <v/>
      </c>
      <c r="AG154" s="641">
        <f t="shared" si="24"/>
        <v>5</v>
      </c>
      <c r="AH154" s="620" t="str">
        <f t="shared" si="24"/>
        <v/>
      </c>
      <c r="AI154" s="621" t="str">
        <f t="shared" si="24"/>
        <v/>
      </c>
      <c r="AJ154" s="619" t="str">
        <f t="shared" si="24"/>
        <v/>
      </c>
      <c r="AK154" s="666" t="str">
        <f t="shared" si="24"/>
        <v/>
      </c>
      <c r="AL154" s="727">
        <f t="shared" si="24"/>
        <v>3</v>
      </c>
      <c r="AM154" s="728" t="str">
        <f t="shared" si="24"/>
        <v/>
      </c>
      <c r="AN154" s="619" t="str">
        <f t="shared" si="24"/>
        <v/>
      </c>
      <c r="AO154" s="666" t="str">
        <f t="shared" si="24"/>
        <v/>
      </c>
      <c r="AP154" s="641" t="str">
        <f t="shared" si="24"/>
        <v/>
      </c>
      <c r="AQ154" s="620" t="str">
        <f t="shared" si="24"/>
        <v/>
      </c>
      <c r="AR154" s="621" t="str">
        <f t="shared" si="24"/>
        <v/>
      </c>
      <c r="AS154" s="619" t="str">
        <f t="shared" si="24"/>
        <v/>
      </c>
      <c r="AT154" s="666" t="str">
        <f t="shared" si="24"/>
        <v/>
      </c>
      <c r="AU154" s="238" t="str">
        <f t="shared" si="24"/>
        <v/>
      </c>
      <c r="AV154" s="234" t="str">
        <f t="shared" si="24"/>
        <v/>
      </c>
    </row>
    <row r="155" spans="1:48" s="13" customFormat="1" ht="14.1" customHeight="1">
      <c r="A155" s="262">
        <f t="shared" ref="A155:AV155" si="25">IF(A25="","",A25)</f>
        <v>2</v>
      </c>
      <c r="B155" s="625" t="str">
        <f t="shared" si="25"/>
        <v>DANIŞMANLIK</v>
      </c>
      <c r="C155" s="625" t="str">
        <f t="shared" si="25"/>
        <v/>
      </c>
      <c r="D155" s="625" t="str">
        <f t="shared" si="25"/>
        <v/>
      </c>
      <c r="E155" s="625" t="str">
        <f t="shared" si="25"/>
        <v/>
      </c>
      <c r="F155" s="625" t="str">
        <f t="shared" si="25"/>
        <v/>
      </c>
      <c r="G155" s="625" t="str">
        <f t="shared" si="25"/>
        <v/>
      </c>
      <c r="H155" s="625" t="str">
        <f t="shared" si="25"/>
        <v/>
      </c>
      <c r="I155" s="625" t="str">
        <f t="shared" si="25"/>
        <v/>
      </c>
      <c r="J155" s="625" t="str">
        <f t="shared" si="25"/>
        <v/>
      </c>
      <c r="K155" s="649" t="str">
        <f t="shared" si="25"/>
        <v/>
      </c>
      <c r="L155" s="650" t="str">
        <f t="shared" si="25"/>
        <v>SOS. BİL.ENS.</v>
      </c>
      <c r="M155" s="651" t="str">
        <f t="shared" si="25"/>
        <v/>
      </c>
      <c r="N155" s="651" t="str">
        <f t="shared" si="25"/>
        <v/>
      </c>
      <c r="O155" s="652" t="str">
        <f t="shared" si="25"/>
        <v/>
      </c>
      <c r="P155" s="263">
        <f t="shared" si="25"/>
        <v>2</v>
      </c>
      <c r="Q155" s="588" t="str">
        <f t="shared" si="25"/>
        <v/>
      </c>
      <c r="R155" s="628" t="str">
        <f t="shared" si="25"/>
        <v/>
      </c>
      <c r="S155" s="263">
        <f t="shared" si="25"/>
        <v>5</v>
      </c>
      <c r="T155" s="659" t="str">
        <f t="shared" si="25"/>
        <v/>
      </c>
      <c r="U155" s="587" t="str">
        <f t="shared" si="25"/>
        <v/>
      </c>
      <c r="V155" s="585" t="str">
        <f t="shared" si="25"/>
        <v/>
      </c>
      <c r="W155" s="660" t="str">
        <f t="shared" si="25"/>
        <v/>
      </c>
      <c r="X155" s="718" t="str">
        <f t="shared" si="25"/>
        <v/>
      </c>
      <c r="Y155" s="586" t="str">
        <f t="shared" si="25"/>
        <v/>
      </c>
      <c r="Z155" s="587" t="str">
        <f t="shared" si="25"/>
        <v/>
      </c>
      <c r="AA155" s="585">
        <f t="shared" si="25"/>
        <v>5</v>
      </c>
      <c r="AB155" s="660" t="str">
        <f t="shared" si="25"/>
        <v/>
      </c>
      <c r="AC155" s="587" t="str">
        <f t="shared" si="25"/>
        <v/>
      </c>
      <c r="AD155" s="585" t="str">
        <f t="shared" si="25"/>
        <v/>
      </c>
      <c r="AE155" s="719">
        <f t="shared" si="25"/>
        <v>5</v>
      </c>
      <c r="AF155" s="720" t="str">
        <f t="shared" si="25"/>
        <v/>
      </c>
      <c r="AG155" s="718" t="str">
        <f t="shared" si="25"/>
        <v/>
      </c>
      <c r="AH155" s="586" t="str">
        <f t="shared" si="25"/>
        <v/>
      </c>
      <c r="AI155" s="587" t="str">
        <f t="shared" si="25"/>
        <v/>
      </c>
      <c r="AJ155" s="585">
        <f t="shared" si="25"/>
        <v>5</v>
      </c>
      <c r="AK155" s="660" t="str">
        <f t="shared" si="25"/>
        <v/>
      </c>
      <c r="AL155" s="587" t="str">
        <f t="shared" si="25"/>
        <v/>
      </c>
      <c r="AM155" s="585" t="str">
        <f t="shared" si="25"/>
        <v/>
      </c>
      <c r="AN155" s="585">
        <f t="shared" si="25"/>
        <v>3</v>
      </c>
      <c r="AO155" s="660" t="str">
        <f t="shared" si="25"/>
        <v/>
      </c>
      <c r="AP155" s="718" t="str">
        <f t="shared" si="25"/>
        <v/>
      </c>
      <c r="AQ155" s="586" t="str">
        <f t="shared" si="25"/>
        <v/>
      </c>
      <c r="AR155" s="587" t="str">
        <f t="shared" si="25"/>
        <v/>
      </c>
      <c r="AS155" s="585" t="str">
        <f t="shared" si="25"/>
        <v/>
      </c>
      <c r="AT155" s="660" t="str">
        <f t="shared" si="25"/>
        <v/>
      </c>
      <c r="AU155" s="238" t="str">
        <f t="shared" si="25"/>
        <v/>
      </c>
      <c r="AV155" s="234" t="str">
        <f t="shared" si="25"/>
        <v/>
      </c>
    </row>
    <row r="156" spans="1:48" s="13" customFormat="1" ht="14.1" customHeight="1">
      <c r="A156" s="262">
        <f t="shared" ref="A156:AV156" si="26">IF(A26="","",A26)</f>
        <v>3</v>
      </c>
      <c r="B156" s="625" t="str">
        <f t="shared" si="26"/>
        <v>Temel Bilgi Teknolojileri -I</v>
      </c>
      <c r="C156" s="625" t="str">
        <f t="shared" si="26"/>
        <v/>
      </c>
      <c r="D156" s="625" t="str">
        <f t="shared" si="26"/>
        <v/>
      </c>
      <c r="E156" s="625" t="str">
        <f t="shared" si="26"/>
        <v/>
      </c>
      <c r="F156" s="625" t="str">
        <f t="shared" si="26"/>
        <v/>
      </c>
      <c r="G156" s="625" t="str">
        <f t="shared" si="26"/>
        <v/>
      </c>
      <c r="H156" s="625" t="str">
        <f t="shared" si="26"/>
        <v/>
      </c>
      <c r="I156" s="625" t="str">
        <f t="shared" si="26"/>
        <v/>
      </c>
      <c r="J156" s="625" t="str">
        <f t="shared" si="26"/>
        <v/>
      </c>
      <c r="K156" s="649" t="str">
        <f t="shared" si="26"/>
        <v/>
      </c>
      <c r="L156" s="650" t="str">
        <f t="shared" si="26"/>
        <v>İ.İ.B.F.</v>
      </c>
      <c r="M156" s="651" t="str">
        <f t="shared" si="26"/>
        <v/>
      </c>
      <c r="N156" s="651" t="str">
        <f t="shared" si="26"/>
        <v/>
      </c>
      <c r="O156" s="652" t="str">
        <f t="shared" si="26"/>
        <v/>
      </c>
      <c r="P156" s="263">
        <f t="shared" si="26"/>
        <v>1</v>
      </c>
      <c r="Q156" s="588">
        <f t="shared" si="26"/>
        <v>3</v>
      </c>
      <c r="R156" s="628" t="str">
        <f t="shared" si="26"/>
        <v/>
      </c>
      <c r="S156" s="263" t="str">
        <f t="shared" si="26"/>
        <v/>
      </c>
      <c r="T156" s="659" t="str">
        <f t="shared" si="26"/>
        <v/>
      </c>
      <c r="U156" s="587" t="str">
        <f t="shared" si="26"/>
        <v/>
      </c>
      <c r="V156" s="585" t="str">
        <f t="shared" si="26"/>
        <v/>
      </c>
      <c r="W156" s="660" t="str">
        <f t="shared" si="26"/>
        <v/>
      </c>
      <c r="X156" s="718">
        <f t="shared" si="26"/>
        <v>3</v>
      </c>
      <c r="Y156" s="586" t="str">
        <f t="shared" si="26"/>
        <v/>
      </c>
      <c r="Z156" s="587" t="str">
        <f t="shared" si="26"/>
        <v/>
      </c>
      <c r="AA156" s="585" t="str">
        <f t="shared" si="26"/>
        <v/>
      </c>
      <c r="AB156" s="660" t="str">
        <f t="shared" si="26"/>
        <v/>
      </c>
      <c r="AC156" s="726">
        <f t="shared" si="26"/>
        <v>3</v>
      </c>
      <c r="AD156" s="725" t="str">
        <f t="shared" si="26"/>
        <v/>
      </c>
      <c r="AE156" s="586" t="str">
        <f t="shared" si="26"/>
        <v/>
      </c>
      <c r="AF156" s="660" t="str">
        <f t="shared" si="26"/>
        <v/>
      </c>
      <c r="AG156" s="718">
        <f t="shared" si="26"/>
        <v>3</v>
      </c>
      <c r="AH156" s="586" t="str">
        <f t="shared" si="26"/>
        <v/>
      </c>
      <c r="AI156" s="587" t="str">
        <f t="shared" si="26"/>
        <v/>
      </c>
      <c r="AJ156" s="585" t="str">
        <f t="shared" si="26"/>
        <v/>
      </c>
      <c r="AK156" s="660" t="str">
        <f t="shared" si="26"/>
        <v/>
      </c>
      <c r="AL156" s="726">
        <f t="shared" si="26"/>
        <v>3</v>
      </c>
      <c r="AM156" s="725" t="str">
        <f t="shared" si="26"/>
        <v/>
      </c>
      <c r="AN156" s="585" t="str">
        <f t="shared" si="26"/>
        <v/>
      </c>
      <c r="AO156" s="660" t="str">
        <f t="shared" si="26"/>
        <v/>
      </c>
      <c r="AP156" s="718" t="str">
        <f t="shared" si="26"/>
        <v/>
      </c>
      <c r="AQ156" s="586" t="str">
        <f t="shared" si="26"/>
        <v/>
      </c>
      <c r="AR156" s="587" t="str">
        <f t="shared" si="26"/>
        <v/>
      </c>
      <c r="AS156" s="585" t="str">
        <f t="shared" si="26"/>
        <v/>
      </c>
      <c r="AT156" s="660" t="str">
        <f t="shared" si="26"/>
        <v/>
      </c>
      <c r="AU156" s="238" t="str">
        <f t="shared" si="26"/>
        <v/>
      </c>
      <c r="AV156" s="234" t="str">
        <f t="shared" si="26"/>
        <v/>
      </c>
    </row>
    <row r="157" spans="1:48" s="13" customFormat="1" ht="14.1" customHeight="1">
      <c r="A157" s="262">
        <f t="shared" ref="A157:AV157" si="27">IF(A27="","",A27)</f>
        <v>4</v>
      </c>
      <c r="B157" s="625" t="str">
        <f t="shared" si="27"/>
        <v/>
      </c>
      <c r="C157" s="625" t="str">
        <f t="shared" si="27"/>
        <v/>
      </c>
      <c r="D157" s="625" t="str">
        <f t="shared" si="27"/>
        <v/>
      </c>
      <c r="E157" s="625" t="str">
        <f t="shared" si="27"/>
        <v/>
      </c>
      <c r="F157" s="625" t="str">
        <f t="shared" si="27"/>
        <v/>
      </c>
      <c r="G157" s="625" t="str">
        <f t="shared" si="27"/>
        <v/>
      </c>
      <c r="H157" s="625" t="str">
        <f t="shared" si="27"/>
        <v/>
      </c>
      <c r="I157" s="625" t="str">
        <f t="shared" si="27"/>
        <v/>
      </c>
      <c r="J157" s="625" t="str">
        <f t="shared" si="27"/>
        <v/>
      </c>
      <c r="K157" s="649" t="str">
        <f t="shared" si="27"/>
        <v/>
      </c>
      <c r="L157" s="650" t="e">
        <f t="shared" si="27"/>
        <v>#N/A</v>
      </c>
      <c r="M157" s="651" t="str">
        <f t="shared" si="27"/>
        <v/>
      </c>
      <c r="N157" s="651" t="str">
        <f t="shared" si="27"/>
        <v/>
      </c>
      <c r="O157" s="652" t="str">
        <f t="shared" si="27"/>
        <v/>
      </c>
      <c r="P157" s="263" t="e">
        <f t="shared" si="27"/>
        <v>#N/A</v>
      </c>
      <c r="Q157" s="588" t="str">
        <f t="shared" si="27"/>
        <v/>
      </c>
      <c r="R157" s="628" t="str">
        <f t="shared" si="27"/>
        <v/>
      </c>
      <c r="S157" s="263" t="str">
        <f t="shared" si="27"/>
        <v/>
      </c>
      <c r="T157" s="659" t="str">
        <f t="shared" si="27"/>
        <v/>
      </c>
      <c r="U157" s="587" t="str">
        <f t="shared" si="27"/>
        <v/>
      </c>
      <c r="V157" s="585" t="str">
        <f t="shared" si="27"/>
        <v/>
      </c>
      <c r="W157" s="660" t="str">
        <f t="shared" si="27"/>
        <v/>
      </c>
      <c r="X157" s="718" t="str">
        <f t="shared" si="27"/>
        <v/>
      </c>
      <c r="Y157" s="586" t="str">
        <f t="shared" si="27"/>
        <v/>
      </c>
      <c r="Z157" s="587" t="str">
        <f t="shared" si="27"/>
        <v/>
      </c>
      <c r="AA157" s="585" t="str">
        <f t="shared" si="27"/>
        <v/>
      </c>
      <c r="AB157" s="660" t="str">
        <f t="shared" si="27"/>
        <v/>
      </c>
      <c r="AC157" s="726" t="str">
        <f t="shared" si="27"/>
        <v/>
      </c>
      <c r="AD157" s="725" t="str">
        <f t="shared" si="27"/>
        <v/>
      </c>
      <c r="AE157" s="586" t="str">
        <f t="shared" si="27"/>
        <v/>
      </c>
      <c r="AF157" s="660" t="str">
        <f t="shared" si="27"/>
        <v/>
      </c>
      <c r="AG157" s="718" t="str">
        <f t="shared" si="27"/>
        <v/>
      </c>
      <c r="AH157" s="586" t="str">
        <f t="shared" si="27"/>
        <v/>
      </c>
      <c r="AI157" s="587" t="str">
        <f t="shared" si="27"/>
        <v/>
      </c>
      <c r="AJ157" s="586" t="str">
        <f t="shared" si="27"/>
        <v/>
      </c>
      <c r="AK157" s="660" t="str">
        <f t="shared" si="27"/>
        <v/>
      </c>
      <c r="AL157" s="726" t="str">
        <f t="shared" si="27"/>
        <v/>
      </c>
      <c r="AM157" s="725" t="str">
        <f t="shared" si="27"/>
        <v/>
      </c>
      <c r="AN157" s="719" t="str">
        <f t="shared" si="27"/>
        <v/>
      </c>
      <c r="AO157" s="720" t="str">
        <f t="shared" si="27"/>
        <v/>
      </c>
      <c r="AP157" s="718" t="str">
        <f t="shared" si="27"/>
        <v/>
      </c>
      <c r="AQ157" s="586" t="str">
        <f t="shared" si="27"/>
        <v/>
      </c>
      <c r="AR157" s="587" t="str">
        <f t="shared" si="27"/>
        <v/>
      </c>
      <c r="AS157" s="586" t="str">
        <f t="shared" si="27"/>
        <v/>
      </c>
      <c r="AT157" s="660" t="str">
        <f t="shared" si="27"/>
        <v/>
      </c>
      <c r="AU157" s="238" t="str">
        <f t="shared" si="27"/>
        <v/>
      </c>
      <c r="AV157" s="234" t="str">
        <f t="shared" si="27"/>
        <v/>
      </c>
    </row>
    <row r="158" spans="1:48" s="13" customFormat="1" ht="14.1" customHeight="1">
      <c r="A158" s="262">
        <f t="shared" ref="A158:AV158" si="28">IF(A28="","",A28)</f>
        <v>5</v>
      </c>
      <c r="B158" s="625" t="str">
        <f t="shared" si="28"/>
        <v/>
      </c>
      <c r="C158" s="625" t="str">
        <f t="shared" si="28"/>
        <v/>
      </c>
      <c r="D158" s="625" t="str">
        <f t="shared" si="28"/>
        <v/>
      </c>
      <c r="E158" s="625" t="str">
        <f t="shared" si="28"/>
        <v/>
      </c>
      <c r="F158" s="625" t="str">
        <f t="shared" si="28"/>
        <v/>
      </c>
      <c r="G158" s="625" t="str">
        <f t="shared" si="28"/>
        <v/>
      </c>
      <c r="H158" s="625" t="str">
        <f t="shared" si="28"/>
        <v/>
      </c>
      <c r="I158" s="625" t="str">
        <f t="shared" si="28"/>
        <v/>
      </c>
      <c r="J158" s="625" t="str">
        <f t="shared" si="28"/>
        <v/>
      </c>
      <c r="K158" s="649" t="str">
        <f t="shared" si="28"/>
        <v/>
      </c>
      <c r="L158" s="650" t="e">
        <f t="shared" si="28"/>
        <v>#N/A</v>
      </c>
      <c r="M158" s="651" t="str">
        <f t="shared" si="28"/>
        <v/>
      </c>
      <c r="N158" s="651" t="str">
        <f t="shared" si="28"/>
        <v/>
      </c>
      <c r="O158" s="652" t="str">
        <f t="shared" si="28"/>
        <v/>
      </c>
      <c r="P158" s="263" t="e">
        <f t="shared" si="28"/>
        <v>#N/A</v>
      </c>
      <c r="Q158" s="588" t="str">
        <f t="shared" si="28"/>
        <v/>
      </c>
      <c r="R158" s="628" t="str">
        <f t="shared" si="28"/>
        <v/>
      </c>
      <c r="S158" s="263" t="str">
        <f t="shared" si="28"/>
        <v/>
      </c>
      <c r="T158" s="659" t="str">
        <f t="shared" si="28"/>
        <v/>
      </c>
      <c r="U158" s="587" t="str">
        <f t="shared" si="28"/>
        <v/>
      </c>
      <c r="V158" s="585" t="str">
        <f t="shared" si="28"/>
        <v/>
      </c>
      <c r="W158" s="660" t="str">
        <f t="shared" si="28"/>
        <v/>
      </c>
      <c r="X158" s="718" t="str">
        <f t="shared" si="28"/>
        <v/>
      </c>
      <c r="Y158" s="586" t="str">
        <f t="shared" si="28"/>
        <v/>
      </c>
      <c r="Z158" s="587" t="str">
        <f t="shared" si="28"/>
        <v/>
      </c>
      <c r="AA158" s="585" t="str">
        <f t="shared" si="28"/>
        <v/>
      </c>
      <c r="AB158" s="660" t="str">
        <f t="shared" si="28"/>
        <v/>
      </c>
      <c r="AC158" s="726" t="str">
        <f t="shared" si="28"/>
        <v/>
      </c>
      <c r="AD158" s="725" t="str">
        <f t="shared" si="28"/>
        <v/>
      </c>
      <c r="AE158" s="586" t="str">
        <f t="shared" si="28"/>
        <v/>
      </c>
      <c r="AF158" s="660" t="str">
        <f t="shared" si="28"/>
        <v/>
      </c>
      <c r="AG158" s="718" t="str">
        <f t="shared" si="28"/>
        <v/>
      </c>
      <c r="AH158" s="586" t="str">
        <f t="shared" si="28"/>
        <v/>
      </c>
      <c r="AI158" s="587" t="str">
        <f t="shared" si="28"/>
        <v/>
      </c>
      <c r="AJ158" s="585" t="str">
        <f t="shared" si="28"/>
        <v/>
      </c>
      <c r="AK158" s="660" t="str">
        <f t="shared" si="28"/>
        <v/>
      </c>
      <c r="AL158" s="726" t="str">
        <f t="shared" si="28"/>
        <v/>
      </c>
      <c r="AM158" s="725" t="str">
        <f t="shared" si="28"/>
        <v/>
      </c>
      <c r="AN158" s="585" t="str">
        <f t="shared" si="28"/>
        <v/>
      </c>
      <c r="AO158" s="660" t="str">
        <f t="shared" si="28"/>
        <v/>
      </c>
      <c r="AP158" s="718" t="str">
        <f t="shared" si="28"/>
        <v/>
      </c>
      <c r="AQ158" s="586" t="str">
        <f t="shared" si="28"/>
        <v/>
      </c>
      <c r="AR158" s="587" t="str">
        <f t="shared" si="28"/>
        <v/>
      </c>
      <c r="AS158" s="585" t="str">
        <f t="shared" si="28"/>
        <v/>
      </c>
      <c r="AT158" s="660" t="str">
        <f t="shared" si="28"/>
        <v/>
      </c>
      <c r="AU158" s="238" t="str">
        <f t="shared" si="28"/>
        <v/>
      </c>
      <c r="AV158" s="234" t="str">
        <f t="shared" si="28"/>
        <v/>
      </c>
    </row>
    <row r="159" spans="1:48" s="13" customFormat="1" ht="14.1" customHeight="1">
      <c r="A159" s="262">
        <f t="shared" ref="A159:AV159" si="29">IF(A29="","",A29)</f>
        <v>6</v>
      </c>
      <c r="B159" s="625" t="str">
        <f t="shared" si="29"/>
        <v/>
      </c>
      <c r="C159" s="625" t="str">
        <f t="shared" si="29"/>
        <v/>
      </c>
      <c r="D159" s="625" t="str">
        <f t="shared" si="29"/>
        <v/>
      </c>
      <c r="E159" s="625" t="str">
        <f t="shared" si="29"/>
        <v/>
      </c>
      <c r="F159" s="625" t="str">
        <f t="shared" si="29"/>
        <v/>
      </c>
      <c r="G159" s="625" t="str">
        <f t="shared" si="29"/>
        <v/>
      </c>
      <c r="H159" s="625" t="str">
        <f t="shared" si="29"/>
        <v/>
      </c>
      <c r="I159" s="625" t="str">
        <f t="shared" si="29"/>
        <v/>
      </c>
      <c r="J159" s="625" t="str">
        <f t="shared" si="29"/>
        <v/>
      </c>
      <c r="K159" s="649" t="str">
        <f t="shared" si="29"/>
        <v/>
      </c>
      <c r="L159" s="650" t="e">
        <f t="shared" si="29"/>
        <v>#N/A</v>
      </c>
      <c r="M159" s="651" t="str">
        <f t="shared" si="29"/>
        <v/>
      </c>
      <c r="N159" s="651" t="str">
        <f t="shared" si="29"/>
        <v/>
      </c>
      <c r="O159" s="652" t="str">
        <f t="shared" si="29"/>
        <v/>
      </c>
      <c r="P159" s="263" t="e">
        <f t="shared" si="29"/>
        <v>#N/A</v>
      </c>
      <c r="Q159" s="588" t="str">
        <f t="shared" si="29"/>
        <v/>
      </c>
      <c r="R159" s="628" t="str">
        <f t="shared" si="29"/>
        <v/>
      </c>
      <c r="S159" s="263" t="str">
        <f t="shared" si="29"/>
        <v/>
      </c>
      <c r="T159" s="659" t="str">
        <f t="shared" si="29"/>
        <v/>
      </c>
      <c r="U159" s="587" t="str">
        <f t="shared" si="29"/>
        <v/>
      </c>
      <c r="V159" s="585" t="str">
        <f t="shared" si="29"/>
        <v/>
      </c>
      <c r="W159" s="660" t="str">
        <f t="shared" si="29"/>
        <v/>
      </c>
      <c r="X159" s="718" t="str">
        <f t="shared" si="29"/>
        <v/>
      </c>
      <c r="Y159" s="586" t="str">
        <f t="shared" si="29"/>
        <v/>
      </c>
      <c r="Z159" s="587" t="str">
        <f t="shared" si="29"/>
        <v/>
      </c>
      <c r="AA159" s="585" t="str">
        <f t="shared" si="29"/>
        <v/>
      </c>
      <c r="AB159" s="660" t="str">
        <f t="shared" si="29"/>
        <v/>
      </c>
      <c r="AC159" s="587" t="str">
        <f t="shared" si="29"/>
        <v/>
      </c>
      <c r="AD159" s="585" t="str">
        <f t="shared" si="29"/>
        <v/>
      </c>
      <c r="AE159" s="719" t="str">
        <f t="shared" si="29"/>
        <v/>
      </c>
      <c r="AF159" s="720" t="str">
        <f t="shared" si="29"/>
        <v/>
      </c>
      <c r="AG159" s="718" t="str">
        <f t="shared" si="29"/>
        <v/>
      </c>
      <c r="AH159" s="586" t="str">
        <f t="shared" si="29"/>
        <v/>
      </c>
      <c r="AI159" s="587" t="str">
        <f t="shared" si="29"/>
        <v/>
      </c>
      <c r="AJ159" s="585" t="str">
        <f t="shared" si="29"/>
        <v/>
      </c>
      <c r="AK159" s="660" t="str">
        <f t="shared" si="29"/>
        <v/>
      </c>
      <c r="AL159" s="587" t="str">
        <f t="shared" si="29"/>
        <v/>
      </c>
      <c r="AM159" s="585" t="str">
        <f t="shared" si="29"/>
        <v/>
      </c>
      <c r="AN159" s="585" t="str">
        <f t="shared" si="29"/>
        <v/>
      </c>
      <c r="AO159" s="660" t="str">
        <f t="shared" si="29"/>
        <v/>
      </c>
      <c r="AP159" s="718" t="str">
        <f t="shared" si="29"/>
        <v/>
      </c>
      <c r="AQ159" s="586" t="str">
        <f t="shared" si="29"/>
        <v/>
      </c>
      <c r="AR159" s="587" t="str">
        <f t="shared" si="29"/>
        <v/>
      </c>
      <c r="AS159" s="585" t="str">
        <f t="shared" si="29"/>
        <v/>
      </c>
      <c r="AT159" s="660" t="str">
        <f t="shared" si="29"/>
        <v/>
      </c>
      <c r="AU159" s="238" t="str">
        <f t="shared" si="29"/>
        <v/>
      </c>
      <c r="AV159" s="234" t="str">
        <f t="shared" si="29"/>
        <v/>
      </c>
    </row>
    <row r="160" spans="1:48" s="13" customFormat="1" ht="14.1" customHeight="1">
      <c r="A160" s="262">
        <f t="shared" ref="A160:AV160" si="30">IF(A30="","",A30)</f>
        <v>7</v>
      </c>
      <c r="B160" s="625" t="str">
        <f t="shared" si="30"/>
        <v/>
      </c>
      <c r="C160" s="625" t="str">
        <f t="shared" si="30"/>
        <v/>
      </c>
      <c r="D160" s="625" t="str">
        <f t="shared" si="30"/>
        <v/>
      </c>
      <c r="E160" s="625" t="str">
        <f t="shared" si="30"/>
        <v/>
      </c>
      <c r="F160" s="625" t="str">
        <f t="shared" si="30"/>
        <v/>
      </c>
      <c r="G160" s="625" t="str">
        <f t="shared" si="30"/>
        <v/>
      </c>
      <c r="H160" s="625" t="str">
        <f t="shared" si="30"/>
        <v/>
      </c>
      <c r="I160" s="625" t="str">
        <f t="shared" si="30"/>
        <v/>
      </c>
      <c r="J160" s="625" t="str">
        <f t="shared" si="30"/>
        <v/>
      </c>
      <c r="K160" s="649" t="str">
        <f t="shared" si="30"/>
        <v/>
      </c>
      <c r="L160" s="650" t="e">
        <f t="shared" si="30"/>
        <v>#N/A</v>
      </c>
      <c r="M160" s="651" t="str">
        <f t="shared" si="30"/>
        <v/>
      </c>
      <c r="N160" s="651" t="str">
        <f t="shared" si="30"/>
        <v/>
      </c>
      <c r="O160" s="652" t="str">
        <f t="shared" si="30"/>
        <v/>
      </c>
      <c r="P160" s="263" t="e">
        <f t="shared" si="30"/>
        <v>#N/A</v>
      </c>
      <c r="Q160" s="588" t="str">
        <f t="shared" si="30"/>
        <v/>
      </c>
      <c r="R160" s="628" t="str">
        <f t="shared" si="30"/>
        <v/>
      </c>
      <c r="S160" s="263" t="str">
        <f t="shared" si="30"/>
        <v/>
      </c>
      <c r="T160" s="659" t="str">
        <f t="shared" si="30"/>
        <v/>
      </c>
      <c r="U160" s="587" t="str">
        <f t="shared" si="30"/>
        <v/>
      </c>
      <c r="V160" s="585" t="str">
        <f t="shared" si="30"/>
        <v/>
      </c>
      <c r="W160" s="660" t="str">
        <f t="shared" si="30"/>
        <v/>
      </c>
      <c r="X160" s="718" t="str">
        <f t="shared" si="30"/>
        <v/>
      </c>
      <c r="Y160" s="586" t="str">
        <f t="shared" si="30"/>
        <v/>
      </c>
      <c r="Z160" s="587" t="str">
        <f t="shared" si="30"/>
        <v/>
      </c>
      <c r="AA160" s="585" t="str">
        <f t="shared" si="30"/>
        <v/>
      </c>
      <c r="AB160" s="660" t="str">
        <f t="shared" si="30"/>
        <v/>
      </c>
      <c r="AC160" s="718" t="str">
        <f t="shared" si="30"/>
        <v/>
      </c>
      <c r="AD160" s="587" t="str">
        <f t="shared" si="30"/>
        <v/>
      </c>
      <c r="AE160" s="585" t="str">
        <f t="shared" si="30"/>
        <v/>
      </c>
      <c r="AF160" s="660" t="str">
        <f t="shared" si="30"/>
        <v/>
      </c>
      <c r="AG160" s="718" t="str">
        <f t="shared" si="30"/>
        <v/>
      </c>
      <c r="AH160" s="586" t="str">
        <f t="shared" si="30"/>
        <v/>
      </c>
      <c r="AI160" s="587" t="str">
        <f t="shared" si="30"/>
        <v/>
      </c>
      <c r="AJ160" s="585" t="str">
        <f t="shared" si="30"/>
        <v/>
      </c>
      <c r="AK160" s="660" t="str">
        <f t="shared" si="30"/>
        <v/>
      </c>
      <c r="AL160" s="718" t="str">
        <f t="shared" si="30"/>
        <v/>
      </c>
      <c r="AM160" s="587" t="str">
        <f t="shared" si="30"/>
        <v/>
      </c>
      <c r="AN160" s="585" t="str">
        <f t="shared" si="30"/>
        <v/>
      </c>
      <c r="AO160" s="660" t="str">
        <f t="shared" si="30"/>
        <v/>
      </c>
      <c r="AP160" s="718" t="str">
        <f t="shared" si="30"/>
        <v/>
      </c>
      <c r="AQ160" s="586" t="str">
        <f t="shared" si="30"/>
        <v/>
      </c>
      <c r="AR160" s="587" t="str">
        <f t="shared" si="30"/>
        <v/>
      </c>
      <c r="AS160" s="585" t="str">
        <f t="shared" si="30"/>
        <v/>
      </c>
      <c r="AT160" s="660" t="str">
        <f t="shared" si="30"/>
        <v/>
      </c>
      <c r="AU160" s="238" t="str">
        <f t="shared" si="30"/>
        <v/>
      </c>
      <c r="AV160" s="234" t="str">
        <f t="shared" si="30"/>
        <v/>
      </c>
    </row>
    <row r="161" spans="1:48" s="13" customFormat="1" ht="14.1" customHeight="1">
      <c r="A161" s="262">
        <f t="shared" ref="A161:AV161" si="31">IF(A31="","",A31)</f>
        <v>8</v>
      </c>
      <c r="B161" s="625" t="str">
        <f t="shared" si="31"/>
        <v/>
      </c>
      <c r="C161" s="625" t="str">
        <f t="shared" si="31"/>
        <v/>
      </c>
      <c r="D161" s="625" t="str">
        <f t="shared" si="31"/>
        <v/>
      </c>
      <c r="E161" s="625" t="str">
        <f t="shared" si="31"/>
        <v/>
      </c>
      <c r="F161" s="625" t="str">
        <f t="shared" si="31"/>
        <v/>
      </c>
      <c r="G161" s="625" t="str">
        <f t="shared" si="31"/>
        <v/>
      </c>
      <c r="H161" s="625" t="str">
        <f t="shared" si="31"/>
        <v/>
      </c>
      <c r="I161" s="625" t="str">
        <f t="shared" si="31"/>
        <v/>
      </c>
      <c r="J161" s="625" t="str">
        <f t="shared" si="31"/>
        <v/>
      </c>
      <c r="K161" s="649" t="str">
        <f t="shared" si="31"/>
        <v/>
      </c>
      <c r="L161" s="650" t="e">
        <f t="shared" si="31"/>
        <v>#N/A</v>
      </c>
      <c r="M161" s="651" t="str">
        <f t="shared" si="31"/>
        <v/>
      </c>
      <c r="N161" s="651" t="str">
        <f t="shared" si="31"/>
        <v/>
      </c>
      <c r="O161" s="652" t="str">
        <f t="shared" si="31"/>
        <v/>
      </c>
      <c r="P161" s="263" t="e">
        <f t="shared" si="31"/>
        <v>#N/A</v>
      </c>
      <c r="Q161" s="588" t="str">
        <f t="shared" si="31"/>
        <v/>
      </c>
      <c r="R161" s="628" t="str">
        <f t="shared" si="31"/>
        <v/>
      </c>
      <c r="S161" s="263" t="str">
        <f t="shared" si="31"/>
        <v/>
      </c>
      <c r="T161" s="659" t="str">
        <f t="shared" si="31"/>
        <v/>
      </c>
      <c r="U161" s="587" t="str">
        <f t="shared" si="31"/>
        <v/>
      </c>
      <c r="V161" s="585" t="str">
        <f t="shared" si="31"/>
        <v/>
      </c>
      <c r="W161" s="660" t="str">
        <f t="shared" si="31"/>
        <v/>
      </c>
      <c r="X161" s="718" t="str">
        <f t="shared" si="31"/>
        <v/>
      </c>
      <c r="Y161" s="586" t="str">
        <f t="shared" si="31"/>
        <v/>
      </c>
      <c r="Z161" s="587" t="str">
        <f t="shared" si="31"/>
        <v/>
      </c>
      <c r="AA161" s="585" t="str">
        <f t="shared" si="31"/>
        <v/>
      </c>
      <c r="AB161" s="660" t="str">
        <f t="shared" si="31"/>
        <v/>
      </c>
      <c r="AC161" s="718" t="str">
        <f t="shared" si="31"/>
        <v/>
      </c>
      <c r="AD161" s="587" t="str">
        <f t="shared" si="31"/>
        <v/>
      </c>
      <c r="AE161" s="585" t="str">
        <f t="shared" si="31"/>
        <v/>
      </c>
      <c r="AF161" s="660" t="str">
        <f t="shared" si="31"/>
        <v/>
      </c>
      <c r="AG161" s="718" t="str">
        <f t="shared" si="31"/>
        <v/>
      </c>
      <c r="AH161" s="586" t="str">
        <f t="shared" si="31"/>
        <v/>
      </c>
      <c r="AI161" s="587" t="str">
        <f t="shared" si="31"/>
        <v/>
      </c>
      <c r="AJ161" s="585" t="str">
        <f t="shared" si="31"/>
        <v/>
      </c>
      <c r="AK161" s="660" t="str">
        <f t="shared" si="31"/>
        <v/>
      </c>
      <c r="AL161" s="718" t="str">
        <f t="shared" si="31"/>
        <v/>
      </c>
      <c r="AM161" s="587" t="str">
        <f t="shared" si="31"/>
        <v/>
      </c>
      <c r="AN161" s="585" t="str">
        <f t="shared" si="31"/>
        <v/>
      </c>
      <c r="AO161" s="660" t="str">
        <f t="shared" si="31"/>
        <v/>
      </c>
      <c r="AP161" s="718" t="str">
        <f t="shared" si="31"/>
        <v/>
      </c>
      <c r="AQ161" s="586" t="str">
        <f t="shared" si="31"/>
        <v/>
      </c>
      <c r="AR161" s="587" t="str">
        <f t="shared" si="31"/>
        <v/>
      </c>
      <c r="AS161" s="585" t="str">
        <f t="shared" si="31"/>
        <v/>
      </c>
      <c r="AT161" s="660" t="str">
        <f t="shared" si="31"/>
        <v/>
      </c>
      <c r="AU161" s="234" t="str">
        <f t="shared" si="31"/>
        <v/>
      </c>
      <c r="AV161" s="234" t="str">
        <f t="shared" si="31"/>
        <v/>
      </c>
    </row>
    <row r="162" spans="1:48" s="13" customFormat="1" ht="14.1" customHeight="1">
      <c r="A162" s="262">
        <f t="shared" ref="A162:AV162" si="32">IF(A32="","",A32)</f>
        <v>9</v>
      </c>
      <c r="B162" s="625" t="str">
        <f t="shared" si="32"/>
        <v/>
      </c>
      <c r="C162" s="625" t="str">
        <f t="shared" si="32"/>
        <v/>
      </c>
      <c r="D162" s="625" t="str">
        <f t="shared" si="32"/>
        <v/>
      </c>
      <c r="E162" s="625" t="str">
        <f t="shared" si="32"/>
        <v/>
      </c>
      <c r="F162" s="625" t="str">
        <f t="shared" si="32"/>
        <v/>
      </c>
      <c r="G162" s="625" t="str">
        <f t="shared" si="32"/>
        <v/>
      </c>
      <c r="H162" s="625" t="str">
        <f t="shared" si="32"/>
        <v/>
      </c>
      <c r="I162" s="625" t="str">
        <f t="shared" si="32"/>
        <v/>
      </c>
      <c r="J162" s="625" t="str">
        <f t="shared" si="32"/>
        <v/>
      </c>
      <c r="K162" s="649" t="str">
        <f t="shared" si="32"/>
        <v/>
      </c>
      <c r="L162" s="650" t="e">
        <f t="shared" si="32"/>
        <v>#N/A</v>
      </c>
      <c r="M162" s="651" t="str">
        <f t="shared" si="32"/>
        <v/>
      </c>
      <c r="N162" s="651" t="str">
        <f t="shared" si="32"/>
        <v/>
      </c>
      <c r="O162" s="652" t="str">
        <f t="shared" si="32"/>
        <v/>
      </c>
      <c r="P162" s="263" t="e">
        <f t="shared" si="32"/>
        <v>#N/A</v>
      </c>
      <c r="Q162" s="588" t="str">
        <f t="shared" si="32"/>
        <v/>
      </c>
      <c r="R162" s="628" t="str">
        <f t="shared" si="32"/>
        <v/>
      </c>
      <c r="S162" s="263" t="str">
        <f t="shared" si="32"/>
        <v/>
      </c>
      <c r="T162" s="659" t="str">
        <f t="shared" si="32"/>
        <v/>
      </c>
      <c r="U162" s="587" t="str">
        <f t="shared" si="32"/>
        <v/>
      </c>
      <c r="V162" s="585" t="str">
        <f t="shared" si="32"/>
        <v/>
      </c>
      <c r="W162" s="660" t="str">
        <f t="shared" si="32"/>
        <v/>
      </c>
      <c r="X162" s="718" t="str">
        <f t="shared" si="32"/>
        <v/>
      </c>
      <c r="Y162" s="586" t="str">
        <f t="shared" si="32"/>
        <v/>
      </c>
      <c r="Z162" s="587" t="str">
        <f t="shared" si="32"/>
        <v/>
      </c>
      <c r="AA162" s="585" t="str">
        <f t="shared" si="32"/>
        <v/>
      </c>
      <c r="AB162" s="660" t="str">
        <f t="shared" si="32"/>
        <v/>
      </c>
      <c r="AC162" s="724" t="str">
        <f t="shared" si="32"/>
        <v/>
      </c>
      <c r="AD162" s="725" t="str">
        <f t="shared" si="32"/>
        <v/>
      </c>
      <c r="AE162" s="722" t="str">
        <f t="shared" si="32"/>
        <v/>
      </c>
      <c r="AF162" s="723" t="str">
        <f t="shared" si="32"/>
        <v/>
      </c>
      <c r="AG162" s="718" t="str">
        <f t="shared" si="32"/>
        <v/>
      </c>
      <c r="AH162" s="586" t="str">
        <f t="shared" si="32"/>
        <v/>
      </c>
      <c r="AI162" s="587" t="str">
        <f t="shared" si="32"/>
        <v/>
      </c>
      <c r="AJ162" s="719" t="str">
        <f t="shared" si="32"/>
        <v/>
      </c>
      <c r="AK162" s="720" t="str">
        <f t="shared" si="32"/>
        <v/>
      </c>
      <c r="AL162" s="718" t="str">
        <f t="shared" si="32"/>
        <v/>
      </c>
      <c r="AM162" s="587" t="str">
        <f t="shared" si="32"/>
        <v/>
      </c>
      <c r="AN162" s="585" t="str">
        <f t="shared" si="32"/>
        <v/>
      </c>
      <c r="AO162" s="660" t="str">
        <f t="shared" si="32"/>
        <v/>
      </c>
      <c r="AP162" s="718" t="str">
        <f t="shared" si="32"/>
        <v/>
      </c>
      <c r="AQ162" s="586" t="str">
        <f t="shared" si="32"/>
        <v/>
      </c>
      <c r="AR162" s="587" t="str">
        <f t="shared" si="32"/>
        <v/>
      </c>
      <c r="AS162" s="585" t="str">
        <f t="shared" si="32"/>
        <v/>
      </c>
      <c r="AT162" s="721" t="str">
        <f t="shared" si="32"/>
        <v/>
      </c>
      <c r="AU162" s="234" t="str">
        <f t="shared" si="32"/>
        <v/>
      </c>
      <c r="AV162" s="234" t="str">
        <f t="shared" si="32"/>
        <v/>
      </c>
    </row>
    <row r="163" spans="1:48" s="13" customFormat="1" ht="14.1" customHeight="1">
      <c r="A163" s="262">
        <f t="shared" ref="A163:AV163" si="33">IF(A33="","",A33)</f>
        <v>10</v>
      </c>
      <c r="B163" s="625" t="str">
        <f t="shared" si="33"/>
        <v/>
      </c>
      <c r="C163" s="625" t="str">
        <f t="shared" si="33"/>
        <v/>
      </c>
      <c r="D163" s="625" t="str">
        <f t="shared" si="33"/>
        <v/>
      </c>
      <c r="E163" s="625" t="str">
        <f t="shared" si="33"/>
        <v/>
      </c>
      <c r="F163" s="625" t="str">
        <f t="shared" si="33"/>
        <v/>
      </c>
      <c r="G163" s="625" t="str">
        <f t="shared" si="33"/>
        <v/>
      </c>
      <c r="H163" s="625" t="str">
        <f t="shared" si="33"/>
        <v/>
      </c>
      <c r="I163" s="625" t="str">
        <f t="shared" si="33"/>
        <v/>
      </c>
      <c r="J163" s="625" t="str">
        <f t="shared" si="33"/>
        <v/>
      </c>
      <c r="K163" s="649" t="str">
        <f t="shared" si="33"/>
        <v/>
      </c>
      <c r="L163" s="650" t="e">
        <f t="shared" si="33"/>
        <v>#N/A</v>
      </c>
      <c r="M163" s="651" t="str">
        <f t="shared" si="33"/>
        <v/>
      </c>
      <c r="N163" s="651" t="str">
        <f t="shared" si="33"/>
        <v/>
      </c>
      <c r="O163" s="652" t="str">
        <f t="shared" si="33"/>
        <v/>
      </c>
      <c r="P163" s="263" t="e">
        <f t="shared" si="33"/>
        <v>#N/A</v>
      </c>
      <c r="Q163" s="588" t="str">
        <f t="shared" si="33"/>
        <v/>
      </c>
      <c r="R163" s="628" t="str">
        <f t="shared" si="33"/>
        <v/>
      </c>
      <c r="S163" s="263" t="str">
        <f t="shared" si="33"/>
        <v/>
      </c>
      <c r="T163" s="659" t="str">
        <f t="shared" si="33"/>
        <v/>
      </c>
      <c r="U163" s="587" t="str">
        <f t="shared" si="33"/>
        <v/>
      </c>
      <c r="V163" s="585" t="str">
        <f t="shared" si="33"/>
        <v/>
      </c>
      <c r="W163" s="660" t="str">
        <f t="shared" si="33"/>
        <v/>
      </c>
      <c r="X163" s="718" t="str">
        <f t="shared" si="33"/>
        <v/>
      </c>
      <c r="Y163" s="586" t="str">
        <f t="shared" si="33"/>
        <v/>
      </c>
      <c r="Z163" s="587" t="str">
        <f t="shared" si="33"/>
        <v/>
      </c>
      <c r="AA163" s="585" t="str">
        <f t="shared" si="33"/>
        <v/>
      </c>
      <c r="AB163" s="660" t="str">
        <f t="shared" si="33"/>
        <v/>
      </c>
      <c r="AC163" s="724" t="str">
        <f t="shared" si="33"/>
        <v/>
      </c>
      <c r="AD163" s="725" t="str">
        <f t="shared" si="33"/>
        <v/>
      </c>
      <c r="AE163" s="722" t="str">
        <f t="shared" si="33"/>
        <v/>
      </c>
      <c r="AF163" s="723" t="str">
        <f t="shared" si="33"/>
        <v/>
      </c>
      <c r="AG163" s="718" t="str">
        <f t="shared" si="33"/>
        <v/>
      </c>
      <c r="AH163" s="586" t="str">
        <f t="shared" si="33"/>
        <v/>
      </c>
      <c r="AI163" s="587" t="str">
        <f t="shared" si="33"/>
        <v/>
      </c>
      <c r="AJ163" s="719" t="str">
        <f t="shared" si="33"/>
        <v/>
      </c>
      <c r="AK163" s="720" t="str">
        <f t="shared" si="33"/>
        <v/>
      </c>
      <c r="AL163" s="718" t="str">
        <f t="shared" si="33"/>
        <v/>
      </c>
      <c r="AM163" s="587" t="str">
        <f t="shared" si="33"/>
        <v/>
      </c>
      <c r="AN163" s="585" t="str">
        <f t="shared" si="33"/>
        <v/>
      </c>
      <c r="AO163" s="660" t="str">
        <f t="shared" si="33"/>
        <v/>
      </c>
      <c r="AP163" s="718" t="str">
        <f t="shared" si="33"/>
        <v/>
      </c>
      <c r="AQ163" s="586" t="str">
        <f t="shared" si="33"/>
        <v/>
      </c>
      <c r="AR163" s="587" t="str">
        <f t="shared" si="33"/>
        <v/>
      </c>
      <c r="AS163" s="585" t="str">
        <f t="shared" si="33"/>
        <v/>
      </c>
      <c r="AT163" s="721" t="str">
        <f t="shared" si="33"/>
        <v/>
      </c>
      <c r="AU163" s="234" t="str">
        <f t="shared" si="33"/>
        <v/>
      </c>
      <c r="AV163" s="234" t="str">
        <f t="shared" si="33"/>
        <v/>
      </c>
    </row>
    <row r="164" spans="1:48" s="13" customFormat="1" ht="14.1" customHeight="1">
      <c r="A164" s="262">
        <f t="shared" ref="A164:AV164" si="34">IF(A34="","",A34)</f>
        <v>11</v>
      </c>
      <c r="B164" s="625" t="str">
        <f t="shared" si="34"/>
        <v/>
      </c>
      <c r="C164" s="625" t="str">
        <f t="shared" si="34"/>
        <v/>
      </c>
      <c r="D164" s="625" t="str">
        <f t="shared" si="34"/>
        <v/>
      </c>
      <c r="E164" s="625" t="str">
        <f t="shared" si="34"/>
        <v/>
      </c>
      <c r="F164" s="625" t="str">
        <f t="shared" si="34"/>
        <v/>
      </c>
      <c r="G164" s="625" t="str">
        <f t="shared" si="34"/>
        <v/>
      </c>
      <c r="H164" s="625" t="str">
        <f t="shared" si="34"/>
        <v/>
      </c>
      <c r="I164" s="625" t="str">
        <f t="shared" si="34"/>
        <v/>
      </c>
      <c r="J164" s="625" t="str">
        <f t="shared" si="34"/>
        <v/>
      </c>
      <c r="K164" s="649" t="str">
        <f t="shared" si="34"/>
        <v/>
      </c>
      <c r="L164" s="650" t="e">
        <f t="shared" si="34"/>
        <v>#N/A</v>
      </c>
      <c r="M164" s="651" t="str">
        <f t="shared" si="34"/>
        <v/>
      </c>
      <c r="N164" s="651" t="str">
        <f t="shared" si="34"/>
        <v/>
      </c>
      <c r="O164" s="652" t="str">
        <f t="shared" si="34"/>
        <v/>
      </c>
      <c r="P164" s="263" t="e">
        <f t="shared" si="34"/>
        <v>#N/A</v>
      </c>
      <c r="Q164" s="588" t="str">
        <f t="shared" si="34"/>
        <v/>
      </c>
      <c r="R164" s="628" t="str">
        <f t="shared" si="34"/>
        <v/>
      </c>
      <c r="S164" s="263" t="str">
        <f t="shared" si="34"/>
        <v/>
      </c>
      <c r="T164" s="659" t="str">
        <f t="shared" si="34"/>
        <v/>
      </c>
      <c r="U164" s="587" t="str">
        <f t="shared" si="34"/>
        <v/>
      </c>
      <c r="V164" s="585" t="str">
        <f t="shared" si="34"/>
        <v/>
      </c>
      <c r="W164" s="660" t="str">
        <f t="shared" si="34"/>
        <v/>
      </c>
      <c r="X164" s="718" t="str">
        <f t="shared" si="34"/>
        <v/>
      </c>
      <c r="Y164" s="586" t="str">
        <f t="shared" si="34"/>
        <v/>
      </c>
      <c r="Z164" s="587" t="str">
        <f t="shared" si="34"/>
        <v/>
      </c>
      <c r="AA164" s="585" t="str">
        <f t="shared" si="34"/>
        <v/>
      </c>
      <c r="AB164" s="660" t="str">
        <f t="shared" si="34"/>
        <v/>
      </c>
      <c r="AC164" s="724" t="str">
        <f t="shared" si="34"/>
        <v/>
      </c>
      <c r="AD164" s="725" t="str">
        <f t="shared" si="34"/>
        <v/>
      </c>
      <c r="AE164" s="722" t="str">
        <f t="shared" si="34"/>
        <v/>
      </c>
      <c r="AF164" s="723" t="str">
        <f t="shared" si="34"/>
        <v/>
      </c>
      <c r="AG164" s="718" t="str">
        <f t="shared" si="34"/>
        <v/>
      </c>
      <c r="AH164" s="586" t="str">
        <f t="shared" si="34"/>
        <v/>
      </c>
      <c r="AI164" s="587" t="str">
        <f t="shared" si="34"/>
        <v/>
      </c>
      <c r="AJ164" s="719" t="str">
        <f t="shared" si="34"/>
        <v/>
      </c>
      <c r="AK164" s="720" t="str">
        <f t="shared" si="34"/>
        <v/>
      </c>
      <c r="AL164" s="718" t="str">
        <f t="shared" si="34"/>
        <v/>
      </c>
      <c r="AM164" s="587" t="str">
        <f t="shared" si="34"/>
        <v/>
      </c>
      <c r="AN164" s="585" t="str">
        <f t="shared" si="34"/>
        <v/>
      </c>
      <c r="AO164" s="660" t="str">
        <f t="shared" si="34"/>
        <v/>
      </c>
      <c r="AP164" s="718" t="str">
        <f t="shared" si="34"/>
        <v/>
      </c>
      <c r="AQ164" s="586" t="str">
        <f t="shared" si="34"/>
        <v/>
      </c>
      <c r="AR164" s="587" t="str">
        <f t="shared" si="34"/>
        <v/>
      </c>
      <c r="AS164" s="585" t="str">
        <f t="shared" si="34"/>
        <v/>
      </c>
      <c r="AT164" s="721" t="str">
        <f t="shared" si="34"/>
        <v/>
      </c>
      <c r="AU164" s="234" t="str">
        <f t="shared" si="34"/>
        <v/>
      </c>
      <c r="AV164" s="234" t="str">
        <f t="shared" si="34"/>
        <v/>
      </c>
    </row>
    <row r="165" spans="1:48" s="13" customFormat="1" ht="14.1" customHeight="1">
      <c r="A165" s="262">
        <f t="shared" ref="A165:AV165" si="35">IF(A35="","",A35)</f>
        <v>12</v>
      </c>
      <c r="B165" s="625" t="str">
        <f t="shared" si="35"/>
        <v/>
      </c>
      <c r="C165" s="625" t="str">
        <f t="shared" si="35"/>
        <v/>
      </c>
      <c r="D165" s="625" t="str">
        <f t="shared" si="35"/>
        <v/>
      </c>
      <c r="E165" s="625" t="str">
        <f t="shared" si="35"/>
        <v/>
      </c>
      <c r="F165" s="625" t="str">
        <f t="shared" si="35"/>
        <v/>
      </c>
      <c r="G165" s="625" t="str">
        <f t="shared" si="35"/>
        <v/>
      </c>
      <c r="H165" s="625" t="str">
        <f t="shared" si="35"/>
        <v/>
      </c>
      <c r="I165" s="625" t="str">
        <f t="shared" si="35"/>
        <v/>
      </c>
      <c r="J165" s="625" t="str">
        <f t="shared" si="35"/>
        <v/>
      </c>
      <c r="K165" s="649" t="str">
        <f t="shared" si="35"/>
        <v/>
      </c>
      <c r="L165" s="650" t="e">
        <f t="shared" si="35"/>
        <v>#N/A</v>
      </c>
      <c r="M165" s="651" t="str">
        <f t="shared" si="35"/>
        <v/>
      </c>
      <c r="N165" s="651" t="str">
        <f t="shared" si="35"/>
        <v/>
      </c>
      <c r="O165" s="652" t="str">
        <f t="shared" si="35"/>
        <v/>
      </c>
      <c r="P165" s="263" t="e">
        <f t="shared" si="35"/>
        <v>#N/A</v>
      </c>
      <c r="Q165" s="588" t="str">
        <f t="shared" si="35"/>
        <v/>
      </c>
      <c r="R165" s="628" t="str">
        <f t="shared" si="35"/>
        <v/>
      </c>
      <c r="S165" s="263" t="str">
        <f t="shared" si="35"/>
        <v/>
      </c>
      <c r="T165" s="659" t="str">
        <f t="shared" si="35"/>
        <v/>
      </c>
      <c r="U165" s="587" t="str">
        <f t="shared" si="35"/>
        <v/>
      </c>
      <c r="V165" s="585" t="str">
        <f t="shared" si="35"/>
        <v/>
      </c>
      <c r="W165" s="660" t="str">
        <f t="shared" si="35"/>
        <v/>
      </c>
      <c r="X165" s="718" t="str">
        <f t="shared" si="35"/>
        <v/>
      </c>
      <c r="Y165" s="586" t="str">
        <f t="shared" si="35"/>
        <v/>
      </c>
      <c r="Z165" s="587" t="str">
        <f t="shared" si="35"/>
        <v/>
      </c>
      <c r="AA165" s="585" t="str">
        <f t="shared" si="35"/>
        <v/>
      </c>
      <c r="AB165" s="660" t="str">
        <f t="shared" si="35"/>
        <v/>
      </c>
      <c r="AC165" s="724" t="str">
        <f t="shared" si="35"/>
        <v/>
      </c>
      <c r="AD165" s="725" t="str">
        <f t="shared" si="35"/>
        <v/>
      </c>
      <c r="AE165" s="722" t="str">
        <f t="shared" si="35"/>
        <v/>
      </c>
      <c r="AF165" s="723" t="str">
        <f t="shared" si="35"/>
        <v/>
      </c>
      <c r="AG165" s="718" t="str">
        <f t="shared" si="35"/>
        <v/>
      </c>
      <c r="AH165" s="586" t="str">
        <f t="shared" si="35"/>
        <v/>
      </c>
      <c r="AI165" s="587" t="str">
        <f t="shared" si="35"/>
        <v/>
      </c>
      <c r="AJ165" s="719" t="str">
        <f t="shared" si="35"/>
        <v/>
      </c>
      <c r="AK165" s="720" t="str">
        <f t="shared" si="35"/>
        <v/>
      </c>
      <c r="AL165" s="718" t="str">
        <f t="shared" si="35"/>
        <v/>
      </c>
      <c r="AM165" s="587" t="str">
        <f t="shared" si="35"/>
        <v/>
      </c>
      <c r="AN165" s="585" t="str">
        <f t="shared" si="35"/>
        <v/>
      </c>
      <c r="AO165" s="660" t="str">
        <f t="shared" si="35"/>
        <v/>
      </c>
      <c r="AP165" s="718" t="str">
        <f t="shared" si="35"/>
        <v/>
      </c>
      <c r="AQ165" s="586" t="str">
        <f t="shared" si="35"/>
        <v/>
      </c>
      <c r="AR165" s="587" t="str">
        <f t="shared" si="35"/>
        <v/>
      </c>
      <c r="AS165" s="585" t="str">
        <f t="shared" si="35"/>
        <v/>
      </c>
      <c r="AT165" s="721" t="str">
        <f t="shared" si="35"/>
        <v/>
      </c>
      <c r="AU165" s="234" t="str">
        <f t="shared" si="35"/>
        <v/>
      </c>
      <c r="AV165" s="234" t="str">
        <f t="shared" si="35"/>
        <v/>
      </c>
    </row>
    <row r="166" spans="1:48" s="13" customFormat="1" ht="14.1" customHeight="1">
      <c r="A166" s="262">
        <f t="shared" ref="A166:AV166" si="36">IF(A36="","",A36)</f>
        <v>13</v>
      </c>
      <c r="B166" s="625" t="str">
        <f t="shared" si="36"/>
        <v/>
      </c>
      <c r="C166" s="625" t="str">
        <f t="shared" si="36"/>
        <v/>
      </c>
      <c r="D166" s="625" t="str">
        <f t="shared" si="36"/>
        <v/>
      </c>
      <c r="E166" s="625" t="str">
        <f t="shared" si="36"/>
        <v/>
      </c>
      <c r="F166" s="625" t="str">
        <f t="shared" si="36"/>
        <v/>
      </c>
      <c r="G166" s="625" t="str">
        <f t="shared" si="36"/>
        <v/>
      </c>
      <c r="H166" s="625" t="str">
        <f t="shared" si="36"/>
        <v/>
      </c>
      <c r="I166" s="625" t="str">
        <f t="shared" si="36"/>
        <v/>
      </c>
      <c r="J166" s="625" t="str">
        <f t="shared" si="36"/>
        <v/>
      </c>
      <c r="K166" s="649" t="str">
        <f t="shared" si="36"/>
        <v/>
      </c>
      <c r="L166" s="650" t="e">
        <f t="shared" si="36"/>
        <v>#N/A</v>
      </c>
      <c r="M166" s="651" t="str">
        <f t="shared" si="36"/>
        <v/>
      </c>
      <c r="N166" s="651" t="str">
        <f t="shared" si="36"/>
        <v/>
      </c>
      <c r="O166" s="652" t="str">
        <f t="shared" si="36"/>
        <v/>
      </c>
      <c r="P166" s="263" t="e">
        <f t="shared" si="36"/>
        <v>#N/A</v>
      </c>
      <c r="Q166" s="588" t="str">
        <f t="shared" si="36"/>
        <v/>
      </c>
      <c r="R166" s="628" t="str">
        <f t="shared" si="36"/>
        <v/>
      </c>
      <c r="S166" s="263" t="str">
        <f t="shared" si="36"/>
        <v/>
      </c>
      <c r="T166" s="659" t="str">
        <f t="shared" si="36"/>
        <v/>
      </c>
      <c r="U166" s="587" t="str">
        <f t="shared" si="36"/>
        <v/>
      </c>
      <c r="V166" s="585" t="str">
        <f t="shared" si="36"/>
        <v/>
      </c>
      <c r="W166" s="660" t="str">
        <f t="shared" si="36"/>
        <v/>
      </c>
      <c r="X166" s="718" t="str">
        <f t="shared" si="36"/>
        <v/>
      </c>
      <c r="Y166" s="586" t="str">
        <f t="shared" si="36"/>
        <v/>
      </c>
      <c r="Z166" s="587" t="str">
        <f t="shared" si="36"/>
        <v/>
      </c>
      <c r="AA166" s="585" t="str">
        <f t="shared" si="36"/>
        <v/>
      </c>
      <c r="AB166" s="660" t="str">
        <f t="shared" si="36"/>
        <v/>
      </c>
      <c r="AC166" s="724" t="str">
        <f t="shared" si="36"/>
        <v/>
      </c>
      <c r="AD166" s="725" t="str">
        <f t="shared" si="36"/>
        <v/>
      </c>
      <c r="AE166" s="722" t="str">
        <f t="shared" si="36"/>
        <v/>
      </c>
      <c r="AF166" s="723" t="str">
        <f t="shared" si="36"/>
        <v/>
      </c>
      <c r="AG166" s="718" t="str">
        <f t="shared" si="36"/>
        <v/>
      </c>
      <c r="AH166" s="586" t="str">
        <f t="shared" si="36"/>
        <v/>
      </c>
      <c r="AI166" s="587" t="str">
        <f t="shared" si="36"/>
        <v/>
      </c>
      <c r="AJ166" s="719" t="str">
        <f t="shared" si="36"/>
        <v/>
      </c>
      <c r="AK166" s="720" t="str">
        <f t="shared" si="36"/>
        <v/>
      </c>
      <c r="AL166" s="718" t="str">
        <f t="shared" si="36"/>
        <v/>
      </c>
      <c r="AM166" s="587" t="str">
        <f t="shared" si="36"/>
        <v/>
      </c>
      <c r="AN166" s="585" t="str">
        <f t="shared" si="36"/>
        <v/>
      </c>
      <c r="AO166" s="660" t="str">
        <f t="shared" si="36"/>
        <v/>
      </c>
      <c r="AP166" s="718" t="str">
        <f t="shared" si="36"/>
        <v/>
      </c>
      <c r="AQ166" s="586" t="str">
        <f t="shared" si="36"/>
        <v/>
      </c>
      <c r="AR166" s="587" t="str">
        <f t="shared" si="36"/>
        <v/>
      </c>
      <c r="AS166" s="585" t="str">
        <f t="shared" si="36"/>
        <v/>
      </c>
      <c r="AT166" s="721" t="str">
        <f t="shared" si="36"/>
        <v/>
      </c>
      <c r="AU166" s="234" t="str">
        <f t="shared" si="36"/>
        <v/>
      </c>
      <c r="AV166" s="234" t="str">
        <f t="shared" si="36"/>
        <v/>
      </c>
    </row>
    <row r="167" spans="1:48" s="13" customFormat="1" ht="14.1" customHeight="1">
      <c r="A167" s="262">
        <f t="shared" ref="A167:AV167" si="37">IF(A37="","",A37)</f>
        <v>14</v>
      </c>
      <c r="B167" s="625" t="str">
        <f t="shared" si="37"/>
        <v/>
      </c>
      <c r="C167" s="625" t="str">
        <f t="shared" si="37"/>
        <v/>
      </c>
      <c r="D167" s="625" t="str">
        <f t="shared" si="37"/>
        <v/>
      </c>
      <c r="E167" s="625" t="str">
        <f t="shared" si="37"/>
        <v/>
      </c>
      <c r="F167" s="625" t="str">
        <f t="shared" si="37"/>
        <v/>
      </c>
      <c r="G167" s="625" t="str">
        <f t="shared" si="37"/>
        <v/>
      </c>
      <c r="H167" s="625" t="str">
        <f t="shared" si="37"/>
        <v/>
      </c>
      <c r="I167" s="625" t="str">
        <f t="shared" si="37"/>
        <v/>
      </c>
      <c r="J167" s="625" t="str">
        <f t="shared" si="37"/>
        <v/>
      </c>
      <c r="K167" s="649" t="str">
        <f t="shared" si="37"/>
        <v/>
      </c>
      <c r="L167" s="650" t="e">
        <f t="shared" si="37"/>
        <v>#N/A</v>
      </c>
      <c r="M167" s="651" t="str">
        <f t="shared" si="37"/>
        <v/>
      </c>
      <c r="N167" s="651" t="str">
        <f t="shared" si="37"/>
        <v/>
      </c>
      <c r="O167" s="652" t="str">
        <f t="shared" si="37"/>
        <v/>
      </c>
      <c r="P167" s="263" t="e">
        <f t="shared" si="37"/>
        <v>#N/A</v>
      </c>
      <c r="Q167" s="588" t="str">
        <f t="shared" si="37"/>
        <v/>
      </c>
      <c r="R167" s="628" t="str">
        <f t="shared" si="37"/>
        <v/>
      </c>
      <c r="S167" s="263" t="str">
        <f t="shared" si="37"/>
        <v/>
      </c>
      <c r="T167" s="659" t="str">
        <f t="shared" si="37"/>
        <v/>
      </c>
      <c r="U167" s="587" t="str">
        <f t="shared" si="37"/>
        <v/>
      </c>
      <c r="V167" s="585" t="str">
        <f t="shared" si="37"/>
        <v/>
      </c>
      <c r="W167" s="660" t="str">
        <f t="shared" si="37"/>
        <v/>
      </c>
      <c r="X167" s="718" t="str">
        <f t="shared" si="37"/>
        <v/>
      </c>
      <c r="Y167" s="586" t="str">
        <f t="shared" si="37"/>
        <v/>
      </c>
      <c r="Z167" s="587" t="str">
        <f t="shared" si="37"/>
        <v/>
      </c>
      <c r="AA167" s="585" t="str">
        <f t="shared" si="37"/>
        <v/>
      </c>
      <c r="AB167" s="660" t="str">
        <f t="shared" si="37"/>
        <v/>
      </c>
      <c r="AC167" s="718" t="str">
        <f t="shared" si="37"/>
        <v/>
      </c>
      <c r="AD167" s="587" t="str">
        <f t="shared" si="37"/>
        <v/>
      </c>
      <c r="AE167" s="722" t="str">
        <f t="shared" si="37"/>
        <v/>
      </c>
      <c r="AF167" s="723" t="str">
        <f t="shared" si="37"/>
        <v/>
      </c>
      <c r="AG167" s="718" t="str">
        <f t="shared" si="37"/>
        <v/>
      </c>
      <c r="AH167" s="586" t="str">
        <f t="shared" si="37"/>
        <v/>
      </c>
      <c r="AI167" s="587" t="str">
        <f t="shared" si="37"/>
        <v/>
      </c>
      <c r="AJ167" s="719" t="str">
        <f t="shared" si="37"/>
        <v/>
      </c>
      <c r="AK167" s="720" t="str">
        <f t="shared" si="37"/>
        <v/>
      </c>
      <c r="AL167" s="718" t="str">
        <f t="shared" si="37"/>
        <v/>
      </c>
      <c r="AM167" s="587" t="str">
        <f t="shared" si="37"/>
        <v/>
      </c>
      <c r="AN167" s="585" t="str">
        <f t="shared" si="37"/>
        <v/>
      </c>
      <c r="AO167" s="660" t="str">
        <f t="shared" si="37"/>
        <v/>
      </c>
      <c r="AP167" s="718" t="str">
        <f t="shared" si="37"/>
        <v/>
      </c>
      <c r="AQ167" s="586" t="str">
        <f t="shared" si="37"/>
        <v/>
      </c>
      <c r="AR167" s="587" t="str">
        <f t="shared" si="37"/>
        <v/>
      </c>
      <c r="AS167" s="585" t="str">
        <f t="shared" si="37"/>
        <v/>
      </c>
      <c r="AT167" s="721" t="str">
        <f t="shared" si="37"/>
        <v/>
      </c>
      <c r="AU167" s="234" t="str">
        <f t="shared" si="37"/>
        <v/>
      </c>
      <c r="AV167" s="234" t="str">
        <f t="shared" si="37"/>
        <v/>
      </c>
    </row>
    <row r="168" spans="1:48" s="13" customFormat="1" ht="14.1" customHeight="1" thickBot="1">
      <c r="A168" s="264">
        <f t="shared" ref="A168:AV168" si="38">IF(A38="","",A38)</f>
        <v>15</v>
      </c>
      <c r="B168" s="591" t="str">
        <f t="shared" si="38"/>
        <v/>
      </c>
      <c r="C168" s="591" t="str">
        <f t="shared" si="38"/>
        <v/>
      </c>
      <c r="D168" s="591" t="str">
        <f t="shared" si="38"/>
        <v/>
      </c>
      <c r="E168" s="591" t="str">
        <f t="shared" si="38"/>
        <v/>
      </c>
      <c r="F168" s="591" t="str">
        <f t="shared" si="38"/>
        <v/>
      </c>
      <c r="G168" s="591" t="str">
        <f t="shared" si="38"/>
        <v/>
      </c>
      <c r="H168" s="591" t="str">
        <f t="shared" si="38"/>
        <v/>
      </c>
      <c r="I168" s="591" t="str">
        <f t="shared" si="38"/>
        <v/>
      </c>
      <c r="J168" s="591" t="str">
        <f t="shared" si="38"/>
        <v/>
      </c>
      <c r="K168" s="714" t="str">
        <f t="shared" si="38"/>
        <v/>
      </c>
      <c r="L168" s="715" t="e">
        <f t="shared" si="38"/>
        <v>#N/A</v>
      </c>
      <c r="M168" s="716" t="str">
        <f t="shared" si="38"/>
        <v/>
      </c>
      <c r="N168" s="716" t="str">
        <f t="shared" si="38"/>
        <v/>
      </c>
      <c r="O168" s="717" t="str">
        <f t="shared" si="38"/>
        <v/>
      </c>
      <c r="P168" s="265" t="e">
        <f t="shared" si="38"/>
        <v>#N/A</v>
      </c>
      <c r="Q168" s="598" t="str">
        <f t="shared" si="38"/>
        <v/>
      </c>
      <c r="R168" s="594" t="str">
        <f t="shared" si="38"/>
        <v/>
      </c>
      <c r="S168" s="265" t="str">
        <f t="shared" si="38"/>
        <v/>
      </c>
      <c r="T168" s="653" t="str">
        <f t="shared" si="38"/>
        <v/>
      </c>
      <c r="U168" s="597" t="str">
        <f t="shared" si="38"/>
        <v/>
      </c>
      <c r="V168" s="595" t="str">
        <f t="shared" si="38"/>
        <v/>
      </c>
      <c r="W168" s="654" t="str">
        <f t="shared" si="38"/>
        <v/>
      </c>
      <c r="X168" s="706" t="str">
        <f t="shared" si="38"/>
        <v/>
      </c>
      <c r="Y168" s="596" t="str">
        <f t="shared" si="38"/>
        <v/>
      </c>
      <c r="Z168" s="597" t="str">
        <f t="shared" si="38"/>
        <v/>
      </c>
      <c r="AA168" s="595" t="str">
        <f t="shared" si="38"/>
        <v/>
      </c>
      <c r="AB168" s="654" t="str">
        <f t="shared" si="38"/>
        <v/>
      </c>
      <c r="AC168" s="706" t="str">
        <f t="shared" si="38"/>
        <v/>
      </c>
      <c r="AD168" s="596" t="str">
        <f t="shared" si="38"/>
        <v/>
      </c>
      <c r="AE168" s="595" t="str">
        <f t="shared" si="38"/>
        <v/>
      </c>
      <c r="AF168" s="654" t="str">
        <f t="shared" si="38"/>
        <v/>
      </c>
      <c r="AG168" s="706" t="str">
        <f t="shared" si="38"/>
        <v/>
      </c>
      <c r="AH168" s="596" t="str">
        <f t="shared" si="38"/>
        <v/>
      </c>
      <c r="AI168" s="597" t="str">
        <f t="shared" si="38"/>
        <v/>
      </c>
      <c r="AJ168" s="707" t="str">
        <f t="shared" si="38"/>
        <v/>
      </c>
      <c r="AK168" s="708" t="str">
        <f t="shared" si="38"/>
        <v/>
      </c>
      <c r="AL168" s="706" t="str">
        <f t="shared" si="38"/>
        <v/>
      </c>
      <c r="AM168" s="597" t="str">
        <f t="shared" si="38"/>
        <v/>
      </c>
      <c r="AN168" s="595" t="str">
        <f t="shared" si="38"/>
        <v/>
      </c>
      <c r="AO168" s="654" t="str">
        <f t="shared" si="38"/>
        <v/>
      </c>
      <c r="AP168" s="706" t="str">
        <f t="shared" si="38"/>
        <v/>
      </c>
      <c r="AQ168" s="596" t="str">
        <f t="shared" si="38"/>
        <v/>
      </c>
      <c r="AR168" s="597" t="str">
        <f t="shared" si="38"/>
        <v/>
      </c>
      <c r="AS168" s="595" t="str">
        <f t="shared" si="38"/>
        <v/>
      </c>
      <c r="AT168" s="709" t="str">
        <f t="shared" si="38"/>
        <v/>
      </c>
      <c r="AU168" s="234" t="str">
        <f t="shared" si="38"/>
        <v/>
      </c>
      <c r="AV168" s="234" t="str">
        <f t="shared" si="38"/>
        <v/>
      </c>
    </row>
    <row r="169" spans="1:48" ht="14.1" customHeight="1" thickBot="1">
      <c r="A169" s="633" t="str">
        <f t="shared" ref="A169:AV169" si="39">IF(A39="","",A39)</f>
        <v/>
      </c>
      <c r="B169" s="634" t="str">
        <f t="shared" si="39"/>
        <v/>
      </c>
      <c r="C169" s="634" t="str">
        <f t="shared" si="39"/>
        <v/>
      </c>
      <c r="D169" s="635" t="str">
        <f t="shared" si="39"/>
        <v>Kod</v>
      </c>
      <c r="E169" s="637" t="str">
        <f t="shared" si="39"/>
        <v>TOPLAM</v>
      </c>
      <c r="F169" s="634" t="str">
        <f t="shared" si="39"/>
        <v/>
      </c>
      <c r="G169" s="634" t="str">
        <f t="shared" si="39"/>
        <v/>
      </c>
      <c r="H169" s="634" t="str">
        <f t="shared" si="39"/>
        <v/>
      </c>
      <c r="I169" s="634" t="str">
        <f t="shared" si="39"/>
        <v/>
      </c>
      <c r="J169" s="634" t="str">
        <f t="shared" si="39"/>
        <v/>
      </c>
      <c r="K169" s="634" t="str">
        <f t="shared" si="39"/>
        <v/>
      </c>
      <c r="L169" s="634" t="str">
        <f t="shared" si="39"/>
        <v/>
      </c>
      <c r="M169" s="634" t="str">
        <f t="shared" si="39"/>
        <v/>
      </c>
      <c r="N169" s="634" t="str">
        <f t="shared" si="39"/>
        <v/>
      </c>
      <c r="O169" s="634" t="str">
        <f t="shared" si="39"/>
        <v/>
      </c>
      <c r="P169" s="634" t="str">
        <f t="shared" si="39"/>
        <v/>
      </c>
      <c r="Q169" s="634" t="str">
        <f t="shared" si="39"/>
        <v/>
      </c>
      <c r="R169" s="634" t="str">
        <f t="shared" si="39"/>
        <v/>
      </c>
      <c r="S169" s="638" t="str">
        <f t="shared" si="39"/>
        <v/>
      </c>
      <c r="T169" s="710">
        <f t="shared" si="39"/>
        <v>0</v>
      </c>
      <c r="U169" s="711" t="str">
        <f t="shared" si="39"/>
        <v/>
      </c>
      <c r="V169" s="711" t="str">
        <f t="shared" si="39"/>
        <v/>
      </c>
      <c r="W169" s="712" t="str">
        <f t="shared" si="39"/>
        <v/>
      </c>
      <c r="X169" s="667">
        <f t="shared" si="39"/>
        <v>8</v>
      </c>
      <c r="Y169" s="668" t="str">
        <f t="shared" si="39"/>
        <v/>
      </c>
      <c r="Z169" s="617" t="str">
        <f t="shared" si="39"/>
        <v/>
      </c>
      <c r="AA169" s="618">
        <f t="shared" si="39"/>
        <v>5</v>
      </c>
      <c r="AB169" s="640" t="str">
        <f t="shared" si="39"/>
        <v/>
      </c>
      <c r="AC169" s="713">
        <f t="shared" si="39"/>
        <v>8</v>
      </c>
      <c r="AD169" s="618" t="str">
        <f t="shared" si="39"/>
        <v/>
      </c>
      <c r="AE169" s="618">
        <f t="shared" si="39"/>
        <v>5</v>
      </c>
      <c r="AF169" s="640" t="str">
        <f t="shared" si="39"/>
        <v/>
      </c>
      <c r="AG169" s="667">
        <f t="shared" si="39"/>
        <v>8</v>
      </c>
      <c r="AH169" s="668" t="str">
        <f t="shared" si="39"/>
        <v/>
      </c>
      <c r="AI169" s="617" t="str">
        <f t="shared" si="39"/>
        <v/>
      </c>
      <c r="AJ169" s="618">
        <f t="shared" si="39"/>
        <v>5</v>
      </c>
      <c r="AK169" s="640" t="str">
        <f t="shared" si="39"/>
        <v/>
      </c>
      <c r="AL169" s="713">
        <f t="shared" si="39"/>
        <v>6</v>
      </c>
      <c r="AM169" s="618" t="str">
        <f t="shared" si="39"/>
        <v/>
      </c>
      <c r="AN169" s="618">
        <f t="shared" si="39"/>
        <v>3</v>
      </c>
      <c r="AO169" s="640" t="str">
        <f t="shared" si="39"/>
        <v/>
      </c>
      <c r="AP169" s="667">
        <f t="shared" si="39"/>
        <v>0</v>
      </c>
      <c r="AQ169" s="668" t="str">
        <f t="shared" si="39"/>
        <v/>
      </c>
      <c r="AR169" s="617" t="str">
        <f t="shared" si="39"/>
        <v/>
      </c>
      <c r="AS169" s="618">
        <f t="shared" si="39"/>
        <v>0</v>
      </c>
      <c r="AT169" s="640" t="str">
        <f t="shared" si="39"/>
        <v/>
      </c>
      <c r="AU169" s="701" t="str">
        <f t="shared" si="39"/>
        <v/>
      </c>
      <c r="AV169" s="701" t="str">
        <f t="shared" si="39"/>
        <v/>
      </c>
    </row>
    <row r="170" spans="1:48" ht="14.1" customHeight="1" thickBot="1">
      <c r="A170" s="644" t="str">
        <f t="shared" ref="A170:AV170" si="40">IF(A40="","",A40)</f>
        <v/>
      </c>
      <c r="B170" s="645" t="str">
        <f t="shared" si="40"/>
        <v/>
      </c>
      <c r="C170" s="645" t="str">
        <f t="shared" si="40"/>
        <v/>
      </c>
      <c r="D170" s="636" t="str">
        <f t="shared" si="40"/>
        <v/>
      </c>
      <c r="E170" s="702" t="str">
        <f t="shared" si="40"/>
        <v>ÜCRETE TABİ DERS SAYISI(ÜTDS)</v>
      </c>
      <c r="F170" s="645" t="str">
        <f t="shared" si="40"/>
        <v/>
      </c>
      <c r="G170" s="645" t="str">
        <f t="shared" si="40"/>
        <v/>
      </c>
      <c r="H170" s="645" t="str">
        <f t="shared" si="40"/>
        <v/>
      </c>
      <c r="I170" s="645" t="str">
        <f t="shared" si="40"/>
        <v/>
      </c>
      <c r="J170" s="645" t="str">
        <f t="shared" si="40"/>
        <v/>
      </c>
      <c r="K170" s="645" t="str">
        <f t="shared" si="40"/>
        <v/>
      </c>
      <c r="L170" s="645" t="str">
        <f t="shared" si="40"/>
        <v/>
      </c>
      <c r="M170" s="645" t="str">
        <f t="shared" si="40"/>
        <v/>
      </c>
      <c r="N170" s="645" t="str">
        <f t="shared" si="40"/>
        <v/>
      </c>
      <c r="O170" s="645" t="str">
        <f t="shared" si="40"/>
        <v/>
      </c>
      <c r="P170" s="645" t="str">
        <f t="shared" si="40"/>
        <v/>
      </c>
      <c r="Q170" s="645" t="str">
        <f t="shared" si="40"/>
        <v/>
      </c>
      <c r="R170" s="645" t="str">
        <f t="shared" si="40"/>
        <v/>
      </c>
      <c r="S170" s="703" t="str">
        <f t="shared" si="40"/>
        <v/>
      </c>
      <c r="T170" s="594" t="str">
        <f t="shared" si="40"/>
        <v/>
      </c>
      <c r="U170" s="594" t="str">
        <f t="shared" si="40"/>
        <v/>
      </c>
      <c r="V170" s="594" t="str">
        <f t="shared" si="40"/>
        <v/>
      </c>
      <c r="W170" s="629" t="str">
        <f t="shared" si="40"/>
        <v/>
      </c>
      <c r="X170" s="704">
        <f t="shared" si="40"/>
        <v>3</v>
      </c>
      <c r="Y170" s="645" t="str">
        <f t="shared" si="40"/>
        <v/>
      </c>
      <c r="Z170" s="645" t="str">
        <f t="shared" si="40"/>
        <v/>
      </c>
      <c r="AA170" s="645" t="str">
        <f t="shared" si="40"/>
        <v/>
      </c>
      <c r="AB170" s="705" t="str">
        <f t="shared" si="40"/>
        <v/>
      </c>
      <c r="AC170" s="704">
        <f t="shared" si="40"/>
        <v>3</v>
      </c>
      <c r="AD170" s="645" t="str">
        <f t="shared" si="40"/>
        <v/>
      </c>
      <c r="AE170" s="645" t="str">
        <f t="shared" si="40"/>
        <v/>
      </c>
      <c r="AF170" s="705" t="str">
        <f t="shared" si="40"/>
        <v/>
      </c>
      <c r="AG170" s="704">
        <f t="shared" si="40"/>
        <v>3</v>
      </c>
      <c r="AH170" s="645" t="str">
        <f t="shared" si="40"/>
        <v/>
      </c>
      <c r="AI170" s="645" t="str">
        <f t="shared" si="40"/>
        <v/>
      </c>
      <c r="AJ170" s="645" t="str">
        <f t="shared" si="40"/>
        <v/>
      </c>
      <c r="AK170" s="705" t="str">
        <f t="shared" si="40"/>
        <v/>
      </c>
      <c r="AL170" s="704">
        <f t="shared" si="40"/>
        <v>0</v>
      </c>
      <c r="AM170" s="645" t="str">
        <f t="shared" si="40"/>
        <v/>
      </c>
      <c r="AN170" s="645" t="str">
        <f t="shared" si="40"/>
        <v/>
      </c>
      <c r="AO170" s="705" t="str">
        <f t="shared" si="40"/>
        <v/>
      </c>
      <c r="AP170" s="704">
        <f t="shared" si="40"/>
        <v>0</v>
      </c>
      <c r="AQ170" s="645" t="str">
        <f t="shared" si="40"/>
        <v/>
      </c>
      <c r="AR170" s="645" t="str">
        <f t="shared" si="40"/>
        <v/>
      </c>
      <c r="AS170" s="645" t="str">
        <f t="shared" si="40"/>
        <v/>
      </c>
      <c r="AT170" s="705" t="str">
        <f t="shared" si="40"/>
        <v/>
      </c>
      <c r="AU170" s="603">
        <f t="shared" si="40"/>
        <v>9</v>
      </c>
      <c r="AV170" s="604" t="str">
        <f t="shared" si="40"/>
        <v/>
      </c>
    </row>
    <row r="171" spans="1:48" ht="14.1" customHeight="1">
      <c r="A171" s="605" t="str">
        <f t="shared" ref="A171:AV171" si="41">IF(A41="","",A41)</f>
        <v>ÜTDS NIN BİRİMLERE DAĞILIMI</v>
      </c>
      <c r="B171" s="692" t="str">
        <f t="shared" si="41"/>
        <v/>
      </c>
      <c r="C171" s="693" t="str">
        <f t="shared" si="41"/>
        <v/>
      </c>
      <c r="D171" s="266">
        <f t="shared" si="41"/>
        <v>1</v>
      </c>
      <c r="E171" s="614" t="str">
        <f t="shared" si="41"/>
        <v>İKTİSADİ VE İDARİ BİL. FAKÜLTESİ</v>
      </c>
      <c r="F171" s="615" t="str">
        <f t="shared" si="41"/>
        <v/>
      </c>
      <c r="G171" s="615" t="str">
        <f t="shared" si="41"/>
        <v/>
      </c>
      <c r="H171" s="615" t="str">
        <f t="shared" si="41"/>
        <v/>
      </c>
      <c r="I171" s="615" t="str">
        <f t="shared" si="41"/>
        <v/>
      </c>
      <c r="J171" s="615" t="str">
        <f t="shared" si="41"/>
        <v/>
      </c>
      <c r="K171" s="615" t="str">
        <f t="shared" si="41"/>
        <v/>
      </c>
      <c r="L171" s="615" t="str">
        <f t="shared" si="41"/>
        <v/>
      </c>
      <c r="M171" s="615" t="str">
        <f t="shared" si="41"/>
        <v/>
      </c>
      <c r="N171" s="615" t="str">
        <f t="shared" si="41"/>
        <v/>
      </c>
      <c r="O171" s="615" t="str">
        <f t="shared" si="41"/>
        <v/>
      </c>
      <c r="P171" s="615" t="str">
        <f t="shared" si="41"/>
        <v/>
      </c>
      <c r="Q171" s="615" t="str">
        <f t="shared" si="41"/>
        <v/>
      </c>
      <c r="R171" s="615" t="str">
        <f t="shared" si="41"/>
        <v/>
      </c>
      <c r="S171" s="616" t="str">
        <f t="shared" si="41"/>
        <v/>
      </c>
      <c r="T171" s="668" t="str">
        <f t="shared" si="41"/>
        <v/>
      </c>
      <c r="U171" s="668" t="str">
        <f t="shared" si="41"/>
        <v/>
      </c>
      <c r="V171" s="668" t="str">
        <f t="shared" si="41"/>
        <v/>
      </c>
      <c r="W171" s="617" t="str">
        <f t="shared" si="41"/>
        <v/>
      </c>
      <c r="X171" s="557">
        <f t="shared" si="41"/>
        <v>3</v>
      </c>
      <c r="Y171" s="525" t="str">
        <f t="shared" si="41"/>
        <v/>
      </c>
      <c r="Z171" s="525" t="str">
        <f t="shared" si="41"/>
        <v/>
      </c>
      <c r="AA171" s="525" t="str">
        <f t="shared" si="41"/>
        <v/>
      </c>
      <c r="AB171" s="526" t="str">
        <f t="shared" si="41"/>
        <v/>
      </c>
      <c r="AC171" s="557">
        <f t="shared" si="41"/>
        <v>3</v>
      </c>
      <c r="AD171" s="525" t="str">
        <f t="shared" si="41"/>
        <v/>
      </c>
      <c r="AE171" s="525" t="str">
        <f t="shared" si="41"/>
        <v/>
      </c>
      <c r="AF171" s="526" t="str">
        <f t="shared" si="41"/>
        <v/>
      </c>
      <c r="AG171" s="557">
        <f t="shared" si="41"/>
        <v>3</v>
      </c>
      <c r="AH171" s="525" t="str">
        <f t="shared" si="41"/>
        <v/>
      </c>
      <c r="AI171" s="525" t="str">
        <f t="shared" si="41"/>
        <v/>
      </c>
      <c r="AJ171" s="525" t="str">
        <f t="shared" si="41"/>
        <v/>
      </c>
      <c r="AK171" s="526" t="str">
        <f t="shared" si="41"/>
        <v/>
      </c>
      <c r="AL171" s="557">
        <f t="shared" si="41"/>
        <v>0</v>
      </c>
      <c r="AM171" s="525" t="str">
        <f t="shared" si="41"/>
        <v/>
      </c>
      <c r="AN171" s="525" t="str">
        <f t="shared" si="41"/>
        <v/>
      </c>
      <c r="AO171" s="526" t="str">
        <f t="shared" si="41"/>
        <v/>
      </c>
      <c r="AP171" s="557">
        <f t="shared" si="41"/>
        <v>0</v>
      </c>
      <c r="AQ171" s="525" t="str">
        <f t="shared" si="41"/>
        <v/>
      </c>
      <c r="AR171" s="525" t="str">
        <f t="shared" si="41"/>
        <v/>
      </c>
      <c r="AS171" s="525" t="str">
        <f t="shared" si="41"/>
        <v/>
      </c>
      <c r="AT171" s="526" t="str">
        <f t="shared" si="41"/>
        <v/>
      </c>
      <c r="AU171" s="622">
        <f t="shared" si="41"/>
        <v>9</v>
      </c>
      <c r="AV171" s="623" t="str">
        <f t="shared" si="41"/>
        <v/>
      </c>
    </row>
    <row r="172" spans="1:48" ht="14.1" customHeight="1">
      <c r="A172" s="694" t="str">
        <f t="shared" ref="A172:AV172" si="42">IF(A42="","",A42)</f>
        <v/>
      </c>
      <c r="B172" s="695" t="str">
        <f t="shared" si="42"/>
        <v/>
      </c>
      <c r="C172" s="696" t="str">
        <f t="shared" si="42"/>
        <v/>
      </c>
      <c r="D172" s="267">
        <f t="shared" si="42"/>
        <v>2</v>
      </c>
      <c r="E172" s="624" t="str">
        <f t="shared" si="42"/>
        <v>SOSYAL BİLİMLER ENSTİTÜSÜ</v>
      </c>
      <c r="F172" s="625" t="str">
        <f t="shared" si="42"/>
        <v/>
      </c>
      <c r="G172" s="625" t="str">
        <f t="shared" si="42"/>
        <v/>
      </c>
      <c r="H172" s="625" t="str">
        <f t="shared" si="42"/>
        <v/>
      </c>
      <c r="I172" s="625" t="str">
        <f t="shared" si="42"/>
        <v/>
      </c>
      <c r="J172" s="625" t="str">
        <f t="shared" si="42"/>
        <v/>
      </c>
      <c r="K172" s="625" t="str">
        <f t="shared" si="42"/>
        <v/>
      </c>
      <c r="L172" s="625" t="str">
        <f t="shared" si="42"/>
        <v/>
      </c>
      <c r="M172" s="625" t="str">
        <f t="shared" si="42"/>
        <v/>
      </c>
      <c r="N172" s="625" t="str">
        <f t="shared" si="42"/>
        <v/>
      </c>
      <c r="O172" s="625" t="str">
        <f t="shared" si="42"/>
        <v/>
      </c>
      <c r="P172" s="625" t="str">
        <f t="shared" si="42"/>
        <v/>
      </c>
      <c r="Q172" s="625" t="str">
        <f t="shared" si="42"/>
        <v/>
      </c>
      <c r="R172" s="625" t="str">
        <f t="shared" si="42"/>
        <v/>
      </c>
      <c r="S172" s="626" t="str">
        <f t="shared" si="42"/>
        <v/>
      </c>
      <c r="T172" s="656" t="str">
        <f t="shared" si="42"/>
        <v/>
      </c>
      <c r="U172" s="656" t="str">
        <f t="shared" si="42"/>
        <v/>
      </c>
      <c r="V172" s="656" t="str">
        <f t="shared" si="42"/>
        <v/>
      </c>
      <c r="W172" s="627" t="str">
        <f t="shared" si="42"/>
        <v/>
      </c>
      <c r="X172" s="700">
        <f t="shared" si="42"/>
        <v>0</v>
      </c>
      <c r="Y172" s="656" t="str">
        <f t="shared" si="42"/>
        <v/>
      </c>
      <c r="Z172" s="656" t="str">
        <f t="shared" si="42"/>
        <v/>
      </c>
      <c r="AA172" s="656" t="str">
        <f t="shared" si="42"/>
        <v/>
      </c>
      <c r="AB172" s="627" t="str">
        <f t="shared" si="42"/>
        <v/>
      </c>
      <c r="AC172" s="700">
        <f t="shared" si="42"/>
        <v>0</v>
      </c>
      <c r="AD172" s="656" t="str">
        <f t="shared" si="42"/>
        <v/>
      </c>
      <c r="AE172" s="656" t="str">
        <f t="shared" si="42"/>
        <v/>
      </c>
      <c r="AF172" s="627" t="str">
        <f t="shared" si="42"/>
        <v/>
      </c>
      <c r="AG172" s="700">
        <f t="shared" si="42"/>
        <v>0</v>
      </c>
      <c r="AH172" s="656" t="str">
        <f t="shared" si="42"/>
        <v/>
      </c>
      <c r="AI172" s="656" t="str">
        <f t="shared" si="42"/>
        <v/>
      </c>
      <c r="AJ172" s="656" t="str">
        <f t="shared" si="42"/>
        <v/>
      </c>
      <c r="AK172" s="627" t="str">
        <f t="shared" si="42"/>
        <v/>
      </c>
      <c r="AL172" s="700">
        <f t="shared" si="42"/>
        <v>0</v>
      </c>
      <c r="AM172" s="656" t="str">
        <f t="shared" si="42"/>
        <v/>
      </c>
      <c r="AN172" s="656" t="str">
        <f t="shared" si="42"/>
        <v/>
      </c>
      <c r="AO172" s="627" t="str">
        <f t="shared" si="42"/>
        <v/>
      </c>
      <c r="AP172" s="557">
        <f t="shared" si="42"/>
        <v>0</v>
      </c>
      <c r="AQ172" s="525" t="str">
        <f t="shared" si="42"/>
        <v/>
      </c>
      <c r="AR172" s="525" t="str">
        <f t="shared" si="42"/>
        <v/>
      </c>
      <c r="AS172" s="525" t="str">
        <f t="shared" si="42"/>
        <v/>
      </c>
      <c r="AT172" s="526" t="str">
        <f t="shared" si="42"/>
        <v/>
      </c>
      <c r="AU172" s="690">
        <f t="shared" si="42"/>
        <v>0</v>
      </c>
      <c r="AV172" s="691" t="str">
        <f t="shared" si="42"/>
        <v/>
      </c>
    </row>
    <row r="173" spans="1:48" ht="14.1" customHeight="1">
      <c r="A173" s="694" t="str">
        <f t="shared" ref="A173:AV173" si="43">IF(A43="","",A43)</f>
        <v/>
      </c>
      <c r="B173" s="695" t="str">
        <f t="shared" si="43"/>
        <v/>
      </c>
      <c r="C173" s="696" t="str">
        <f t="shared" si="43"/>
        <v/>
      </c>
      <c r="D173" s="267">
        <f t="shared" si="43"/>
        <v>3</v>
      </c>
      <c r="E173" s="624" t="str">
        <f t="shared" si="43"/>
        <v/>
      </c>
      <c r="F173" s="625" t="str">
        <f t="shared" si="43"/>
        <v/>
      </c>
      <c r="G173" s="625" t="str">
        <f t="shared" si="43"/>
        <v/>
      </c>
      <c r="H173" s="625" t="str">
        <f t="shared" si="43"/>
        <v/>
      </c>
      <c r="I173" s="625" t="str">
        <f t="shared" si="43"/>
        <v/>
      </c>
      <c r="J173" s="625" t="str">
        <f t="shared" si="43"/>
        <v/>
      </c>
      <c r="K173" s="625" t="str">
        <f t="shared" si="43"/>
        <v/>
      </c>
      <c r="L173" s="625" t="str">
        <f t="shared" si="43"/>
        <v/>
      </c>
      <c r="M173" s="625" t="str">
        <f t="shared" si="43"/>
        <v/>
      </c>
      <c r="N173" s="625" t="str">
        <f t="shared" si="43"/>
        <v/>
      </c>
      <c r="O173" s="625" t="str">
        <f t="shared" si="43"/>
        <v/>
      </c>
      <c r="P173" s="625" t="str">
        <f t="shared" si="43"/>
        <v/>
      </c>
      <c r="Q173" s="625" t="str">
        <f t="shared" si="43"/>
        <v/>
      </c>
      <c r="R173" s="625" t="str">
        <f t="shared" si="43"/>
        <v/>
      </c>
      <c r="S173" s="626" t="str">
        <f t="shared" si="43"/>
        <v/>
      </c>
      <c r="T173" s="656" t="str">
        <f t="shared" si="43"/>
        <v/>
      </c>
      <c r="U173" s="656" t="str">
        <f t="shared" si="43"/>
        <v/>
      </c>
      <c r="V173" s="656" t="str">
        <f t="shared" si="43"/>
        <v/>
      </c>
      <c r="W173" s="627" t="str">
        <f t="shared" si="43"/>
        <v/>
      </c>
      <c r="X173" s="557">
        <f t="shared" si="43"/>
        <v>0</v>
      </c>
      <c r="Y173" s="525" t="str">
        <f t="shared" si="43"/>
        <v/>
      </c>
      <c r="Z173" s="525" t="str">
        <f t="shared" si="43"/>
        <v/>
      </c>
      <c r="AA173" s="525" t="str">
        <f t="shared" si="43"/>
        <v/>
      </c>
      <c r="AB173" s="526" t="str">
        <f t="shared" si="43"/>
        <v/>
      </c>
      <c r="AC173" s="557">
        <f t="shared" si="43"/>
        <v>0</v>
      </c>
      <c r="AD173" s="525" t="str">
        <f t="shared" si="43"/>
        <v/>
      </c>
      <c r="AE173" s="525" t="str">
        <f t="shared" si="43"/>
        <v/>
      </c>
      <c r="AF173" s="526" t="str">
        <f t="shared" si="43"/>
        <v/>
      </c>
      <c r="AG173" s="557">
        <f t="shared" si="43"/>
        <v>0</v>
      </c>
      <c r="AH173" s="525" t="str">
        <f t="shared" si="43"/>
        <v/>
      </c>
      <c r="AI173" s="525" t="str">
        <f t="shared" si="43"/>
        <v/>
      </c>
      <c r="AJ173" s="525" t="str">
        <f t="shared" si="43"/>
        <v/>
      </c>
      <c r="AK173" s="526" t="str">
        <f t="shared" si="43"/>
        <v/>
      </c>
      <c r="AL173" s="557">
        <f t="shared" si="43"/>
        <v>0</v>
      </c>
      <c r="AM173" s="525" t="str">
        <f t="shared" si="43"/>
        <v/>
      </c>
      <c r="AN173" s="525" t="str">
        <f t="shared" si="43"/>
        <v/>
      </c>
      <c r="AO173" s="526" t="str">
        <f t="shared" si="43"/>
        <v/>
      </c>
      <c r="AP173" s="557">
        <f t="shared" si="43"/>
        <v>0</v>
      </c>
      <c r="AQ173" s="525" t="str">
        <f t="shared" si="43"/>
        <v/>
      </c>
      <c r="AR173" s="525" t="str">
        <f t="shared" si="43"/>
        <v/>
      </c>
      <c r="AS173" s="525" t="str">
        <f t="shared" si="43"/>
        <v/>
      </c>
      <c r="AT173" s="526" t="str">
        <f t="shared" si="43"/>
        <v/>
      </c>
      <c r="AU173" s="690">
        <f t="shared" si="43"/>
        <v>0</v>
      </c>
      <c r="AV173" s="691" t="str">
        <f t="shared" si="43"/>
        <v/>
      </c>
    </row>
    <row r="174" spans="1:48" ht="14.1" customHeight="1">
      <c r="A174" s="694" t="str">
        <f t="shared" ref="A174:AV174" si="44">IF(A44="","",A44)</f>
        <v/>
      </c>
      <c r="B174" s="695" t="str">
        <f t="shared" si="44"/>
        <v/>
      </c>
      <c r="C174" s="696" t="str">
        <f t="shared" si="44"/>
        <v/>
      </c>
      <c r="D174" s="267">
        <f t="shared" si="44"/>
        <v>4</v>
      </c>
      <c r="E174" s="624" t="str">
        <f t="shared" si="44"/>
        <v/>
      </c>
      <c r="F174" s="625" t="str">
        <f t="shared" si="44"/>
        <v/>
      </c>
      <c r="G174" s="625" t="str">
        <f t="shared" si="44"/>
        <v/>
      </c>
      <c r="H174" s="625" t="str">
        <f t="shared" si="44"/>
        <v/>
      </c>
      <c r="I174" s="625" t="str">
        <f t="shared" si="44"/>
        <v/>
      </c>
      <c r="J174" s="625" t="str">
        <f t="shared" si="44"/>
        <v/>
      </c>
      <c r="K174" s="625" t="str">
        <f t="shared" si="44"/>
        <v/>
      </c>
      <c r="L174" s="625" t="str">
        <f t="shared" si="44"/>
        <v/>
      </c>
      <c r="M174" s="625" t="str">
        <f t="shared" si="44"/>
        <v/>
      </c>
      <c r="N174" s="625" t="str">
        <f t="shared" si="44"/>
        <v/>
      </c>
      <c r="O174" s="625" t="str">
        <f t="shared" si="44"/>
        <v/>
      </c>
      <c r="P174" s="625" t="str">
        <f t="shared" si="44"/>
        <v/>
      </c>
      <c r="Q174" s="625" t="str">
        <f t="shared" si="44"/>
        <v/>
      </c>
      <c r="R174" s="625" t="str">
        <f t="shared" si="44"/>
        <v/>
      </c>
      <c r="S174" s="626" t="str">
        <f t="shared" si="44"/>
        <v/>
      </c>
      <c r="T174" s="656" t="str">
        <f t="shared" si="44"/>
        <v/>
      </c>
      <c r="U174" s="656" t="str">
        <f t="shared" si="44"/>
        <v/>
      </c>
      <c r="V174" s="656" t="str">
        <f t="shared" si="44"/>
        <v/>
      </c>
      <c r="W174" s="627" t="str">
        <f t="shared" si="44"/>
        <v/>
      </c>
      <c r="X174" s="557">
        <f t="shared" si="44"/>
        <v>0</v>
      </c>
      <c r="Y174" s="525" t="str">
        <f t="shared" si="44"/>
        <v/>
      </c>
      <c r="Z174" s="525" t="str">
        <f t="shared" si="44"/>
        <v/>
      </c>
      <c r="AA174" s="525" t="str">
        <f t="shared" si="44"/>
        <v/>
      </c>
      <c r="AB174" s="526" t="str">
        <f t="shared" si="44"/>
        <v/>
      </c>
      <c r="AC174" s="557">
        <f t="shared" si="44"/>
        <v>0</v>
      </c>
      <c r="AD174" s="525" t="str">
        <f t="shared" si="44"/>
        <v/>
      </c>
      <c r="AE174" s="525" t="str">
        <f t="shared" si="44"/>
        <v/>
      </c>
      <c r="AF174" s="526" t="str">
        <f t="shared" si="44"/>
        <v/>
      </c>
      <c r="AG174" s="557">
        <f t="shared" si="44"/>
        <v>0</v>
      </c>
      <c r="AH174" s="525" t="str">
        <f t="shared" si="44"/>
        <v/>
      </c>
      <c r="AI174" s="525" t="str">
        <f t="shared" si="44"/>
        <v/>
      </c>
      <c r="AJ174" s="525" t="str">
        <f t="shared" si="44"/>
        <v/>
      </c>
      <c r="AK174" s="526" t="str">
        <f t="shared" si="44"/>
        <v/>
      </c>
      <c r="AL174" s="557">
        <f t="shared" si="44"/>
        <v>0</v>
      </c>
      <c r="AM174" s="525" t="str">
        <f t="shared" si="44"/>
        <v/>
      </c>
      <c r="AN174" s="525" t="str">
        <f t="shared" si="44"/>
        <v/>
      </c>
      <c r="AO174" s="526" t="str">
        <f t="shared" si="44"/>
        <v/>
      </c>
      <c r="AP174" s="557">
        <f t="shared" si="44"/>
        <v>0</v>
      </c>
      <c r="AQ174" s="525" t="str">
        <f t="shared" si="44"/>
        <v/>
      </c>
      <c r="AR174" s="525" t="str">
        <f t="shared" si="44"/>
        <v/>
      </c>
      <c r="AS174" s="525" t="str">
        <f t="shared" si="44"/>
        <v/>
      </c>
      <c r="AT174" s="526" t="str">
        <f t="shared" si="44"/>
        <v/>
      </c>
      <c r="AU174" s="690">
        <f t="shared" si="44"/>
        <v>0</v>
      </c>
      <c r="AV174" s="691" t="str">
        <f t="shared" si="44"/>
        <v/>
      </c>
    </row>
    <row r="175" spans="1:48" ht="14.1" customHeight="1" thickBot="1">
      <c r="A175" s="697" t="str">
        <f t="shared" ref="A175:AV175" si="45">IF(A45="","",A45)</f>
        <v/>
      </c>
      <c r="B175" s="698" t="str">
        <f t="shared" si="45"/>
        <v/>
      </c>
      <c r="C175" s="699" t="str">
        <f t="shared" si="45"/>
        <v/>
      </c>
      <c r="D175" s="268">
        <f t="shared" si="45"/>
        <v>5</v>
      </c>
      <c r="E175" s="590" t="str">
        <f t="shared" si="45"/>
        <v/>
      </c>
      <c r="F175" s="591" t="str">
        <f t="shared" si="45"/>
        <v/>
      </c>
      <c r="G175" s="591" t="str">
        <f t="shared" si="45"/>
        <v/>
      </c>
      <c r="H175" s="591" t="str">
        <f t="shared" si="45"/>
        <v/>
      </c>
      <c r="I175" s="591" t="str">
        <f t="shared" si="45"/>
        <v/>
      </c>
      <c r="J175" s="591" t="str">
        <f t="shared" si="45"/>
        <v/>
      </c>
      <c r="K175" s="591" t="str">
        <f t="shared" si="45"/>
        <v/>
      </c>
      <c r="L175" s="591" t="str">
        <f t="shared" si="45"/>
        <v/>
      </c>
      <c r="M175" s="591" t="str">
        <f t="shared" si="45"/>
        <v/>
      </c>
      <c r="N175" s="591" t="str">
        <f t="shared" si="45"/>
        <v/>
      </c>
      <c r="O175" s="591" t="str">
        <f t="shared" si="45"/>
        <v/>
      </c>
      <c r="P175" s="591" t="str">
        <f t="shared" si="45"/>
        <v/>
      </c>
      <c r="Q175" s="591" t="str">
        <f t="shared" si="45"/>
        <v/>
      </c>
      <c r="R175" s="591" t="str">
        <f t="shared" si="45"/>
        <v/>
      </c>
      <c r="S175" s="592" t="str">
        <f t="shared" si="45"/>
        <v/>
      </c>
      <c r="T175" s="593" t="str">
        <f t="shared" si="45"/>
        <v/>
      </c>
      <c r="U175" s="594" t="str">
        <f t="shared" si="45"/>
        <v/>
      </c>
      <c r="V175" s="594" t="str">
        <f t="shared" si="45"/>
        <v/>
      </c>
      <c r="W175" s="545" t="str">
        <f t="shared" si="45"/>
        <v/>
      </c>
      <c r="X175" s="557">
        <f t="shared" si="45"/>
        <v>0</v>
      </c>
      <c r="Y175" s="525" t="str">
        <f t="shared" si="45"/>
        <v/>
      </c>
      <c r="Z175" s="525" t="str">
        <f t="shared" si="45"/>
        <v/>
      </c>
      <c r="AA175" s="525" t="str">
        <f t="shared" si="45"/>
        <v/>
      </c>
      <c r="AB175" s="526" t="str">
        <f t="shared" si="45"/>
        <v/>
      </c>
      <c r="AC175" s="557">
        <f t="shared" si="45"/>
        <v>0</v>
      </c>
      <c r="AD175" s="525" t="str">
        <f t="shared" si="45"/>
        <v/>
      </c>
      <c r="AE175" s="525" t="str">
        <f t="shared" si="45"/>
        <v/>
      </c>
      <c r="AF175" s="526" t="str">
        <f t="shared" si="45"/>
        <v/>
      </c>
      <c r="AG175" s="557">
        <f t="shared" si="45"/>
        <v>0</v>
      </c>
      <c r="AH175" s="525" t="str">
        <f t="shared" si="45"/>
        <v/>
      </c>
      <c r="AI175" s="525" t="str">
        <f t="shared" si="45"/>
        <v/>
      </c>
      <c r="AJ175" s="525" t="str">
        <f t="shared" si="45"/>
        <v/>
      </c>
      <c r="AK175" s="526" t="str">
        <f t="shared" si="45"/>
        <v/>
      </c>
      <c r="AL175" s="557">
        <f t="shared" si="45"/>
        <v>0</v>
      </c>
      <c r="AM175" s="525" t="str">
        <f t="shared" si="45"/>
        <v/>
      </c>
      <c r="AN175" s="525" t="str">
        <f t="shared" si="45"/>
        <v/>
      </c>
      <c r="AO175" s="526" t="str">
        <f t="shared" si="45"/>
        <v/>
      </c>
      <c r="AP175" s="557">
        <f t="shared" si="45"/>
        <v>0</v>
      </c>
      <c r="AQ175" s="525" t="str">
        <f t="shared" si="45"/>
        <v/>
      </c>
      <c r="AR175" s="525" t="str">
        <f t="shared" si="45"/>
        <v/>
      </c>
      <c r="AS175" s="525" t="str">
        <f t="shared" si="45"/>
        <v/>
      </c>
      <c r="AT175" s="526" t="str">
        <f t="shared" si="45"/>
        <v/>
      </c>
      <c r="AU175" s="688">
        <f t="shared" si="45"/>
        <v>0</v>
      </c>
      <c r="AV175" s="689" t="str">
        <f t="shared" si="45"/>
        <v/>
      </c>
    </row>
    <row r="176" spans="1:48" ht="14.1" customHeight="1">
      <c r="A176" s="234" t="str">
        <f t="shared" ref="A176:AV176" si="46">IF(A46="","",A46)</f>
        <v/>
      </c>
      <c r="B176" s="234" t="str">
        <f t="shared" si="46"/>
        <v/>
      </c>
      <c r="C176" s="234" t="str">
        <f t="shared" si="46"/>
        <v/>
      </c>
      <c r="D176" s="234" t="str">
        <f t="shared" si="46"/>
        <v/>
      </c>
      <c r="E176" s="234" t="str">
        <f t="shared" si="46"/>
        <v/>
      </c>
      <c r="F176" s="234" t="str">
        <f t="shared" si="46"/>
        <v/>
      </c>
      <c r="G176" s="234" t="str">
        <f t="shared" si="46"/>
        <v/>
      </c>
      <c r="H176" s="234" t="str">
        <f t="shared" si="46"/>
        <v/>
      </c>
      <c r="I176" s="234" t="str">
        <f t="shared" si="46"/>
        <v/>
      </c>
      <c r="J176" s="234" t="str">
        <f t="shared" si="46"/>
        <v/>
      </c>
      <c r="K176" s="234" t="str">
        <f t="shared" si="46"/>
        <v/>
      </c>
      <c r="L176" s="234" t="str">
        <f t="shared" si="46"/>
        <v/>
      </c>
      <c r="M176" s="234" t="str">
        <f t="shared" si="46"/>
        <v/>
      </c>
      <c r="N176" s="234" t="str">
        <f t="shared" si="46"/>
        <v/>
      </c>
      <c r="O176" s="234" t="str">
        <f t="shared" si="46"/>
        <v/>
      </c>
      <c r="P176" s="234" t="str">
        <f t="shared" si="46"/>
        <v/>
      </c>
      <c r="Q176" s="234" t="str">
        <f t="shared" si="46"/>
        <v/>
      </c>
      <c r="R176" s="234" t="str">
        <f t="shared" si="46"/>
        <v/>
      </c>
      <c r="S176" s="234" t="str">
        <f t="shared" si="46"/>
        <v/>
      </c>
      <c r="T176" s="234" t="str">
        <f t="shared" si="46"/>
        <v/>
      </c>
      <c r="U176" s="234" t="str">
        <f t="shared" si="46"/>
        <v/>
      </c>
      <c r="V176" s="234" t="str">
        <f t="shared" si="46"/>
        <v/>
      </c>
      <c r="W176" s="269" t="str">
        <f t="shared" si="46"/>
        <v/>
      </c>
      <c r="X176" s="269" t="str">
        <f t="shared" si="46"/>
        <v/>
      </c>
      <c r="Y176" s="269" t="str">
        <f t="shared" si="46"/>
        <v/>
      </c>
      <c r="Z176" s="269" t="str">
        <f t="shared" si="46"/>
        <v/>
      </c>
      <c r="AA176" s="269" t="str">
        <f t="shared" si="46"/>
        <v/>
      </c>
      <c r="AB176" s="269" t="str">
        <f t="shared" si="46"/>
        <v/>
      </c>
      <c r="AC176" s="269" t="str">
        <f t="shared" si="46"/>
        <v/>
      </c>
      <c r="AD176" s="269" t="str">
        <f t="shared" si="46"/>
        <v/>
      </c>
      <c r="AE176" s="269" t="str">
        <f t="shared" si="46"/>
        <v/>
      </c>
      <c r="AF176" s="269" t="str">
        <f t="shared" si="46"/>
        <v/>
      </c>
      <c r="AG176" s="269" t="str">
        <f t="shared" si="46"/>
        <v/>
      </c>
      <c r="AH176" s="269" t="str">
        <f t="shared" si="46"/>
        <v/>
      </c>
      <c r="AI176" s="269" t="str">
        <f t="shared" si="46"/>
        <v/>
      </c>
      <c r="AJ176" s="269" t="str">
        <f t="shared" si="46"/>
        <v/>
      </c>
      <c r="AK176" s="269" t="str">
        <f t="shared" si="46"/>
        <v/>
      </c>
      <c r="AL176" s="269" t="str">
        <f t="shared" si="46"/>
        <v/>
      </c>
      <c r="AM176" s="269" t="str">
        <f t="shared" si="46"/>
        <v/>
      </c>
      <c r="AN176" s="269" t="str">
        <f t="shared" si="46"/>
        <v/>
      </c>
      <c r="AO176" s="269" t="str">
        <f t="shared" si="46"/>
        <v/>
      </c>
      <c r="AP176" s="269" t="str">
        <f t="shared" si="46"/>
        <v/>
      </c>
      <c r="AQ176" s="269" t="str">
        <f t="shared" si="46"/>
        <v/>
      </c>
      <c r="AR176" s="269" t="str">
        <f t="shared" si="46"/>
        <v/>
      </c>
      <c r="AS176" s="269" t="str">
        <f t="shared" si="46"/>
        <v/>
      </c>
      <c r="AT176" s="269" t="str">
        <f t="shared" si="46"/>
        <v/>
      </c>
      <c r="AU176" s="234" t="str">
        <f t="shared" si="46"/>
        <v/>
      </c>
      <c r="AV176" s="234" t="str">
        <f t="shared" si="46"/>
        <v/>
      </c>
    </row>
    <row r="177" spans="1:48" ht="14.1" customHeight="1" thickBot="1">
      <c r="A177" s="239" t="str">
        <f t="shared" ref="A177:AV177" si="47">IF(A47="","",A47)</f>
        <v/>
      </c>
      <c r="B177" s="239" t="str">
        <f t="shared" si="47"/>
        <v/>
      </c>
      <c r="C177" s="239" t="str">
        <f t="shared" si="47"/>
        <v/>
      </c>
      <c r="D177" s="239" t="str">
        <f t="shared" si="47"/>
        <v/>
      </c>
      <c r="E177" s="239" t="str">
        <f t="shared" si="47"/>
        <v/>
      </c>
      <c r="F177" s="239" t="str">
        <f t="shared" si="47"/>
        <v/>
      </c>
      <c r="G177" s="239" t="str">
        <f t="shared" si="47"/>
        <v/>
      </c>
      <c r="H177" s="239" t="str">
        <f t="shared" si="47"/>
        <v/>
      </c>
      <c r="I177" s="239" t="str">
        <f t="shared" si="47"/>
        <v/>
      </c>
      <c r="J177" s="234" t="str">
        <f t="shared" si="47"/>
        <v/>
      </c>
      <c r="K177" s="241" t="str">
        <f t="shared" si="47"/>
        <v/>
      </c>
      <c r="L177" s="241" t="str">
        <f t="shared" si="47"/>
        <v/>
      </c>
      <c r="M177" s="241" t="str">
        <f t="shared" si="47"/>
        <v/>
      </c>
      <c r="N177" s="241" t="str">
        <f t="shared" si="47"/>
        <v/>
      </c>
      <c r="O177" s="241" t="str">
        <f t="shared" si="47"/>
        <v/>
      </c>
      <c r="P177" s="241" t="str">
        <f t="shared" si="47"/>
        <v/>
      </c>
      <c r="Q177" s="241" t="str">
        <f t="shared" si="47"/>
        <v/>
      </c>
      <c r="R177" s="581" t="str">
        <f t="shared" si="47"/>
        <v>İ.ÖĞRETİM</v>
      </c>
      <c r="S177" s="580" t="str">
        <f t="shared" si="47"/>
        <v/>
      </c>
      <c r="T177" s="580" t="str">
        <f t="shared" si="47"/>
        <v/>
      </c>
      <c r="U177" s="580" t="str">
        <f t="shared" si="47"/>
        <v/>
      </c>
      <c r="V177" s="580" t="str">
        <f t="shared" si="47"/>
        <v/>
      </c>
      <c r="W177" s="580" t="str">
        <f t="shared" si="47"/>
        <v/>
      </c>
      <c r="X177" s="580" t="str">
        <f t="shared" si="47"/>
        <v/>
      </c>
      <c r="Y177" s="580" t="str">
        <f t="shared" si="47"/>
        <v/>
      </c>
      <c r="Z177" s="580" t="str">
        <f t="shared" si="47"/>
        <v/>
      </c>
      <c r="AA177" s="580" t="str">
        <f t="shared" si="47"/>
        <v/>
      </c>
      <c r="AB177" s="580" t="str">
        <f t="shared" si="47"/>
        <v/>
      </c>
      <c r="AC177" s="580" t="str">
        <f t="shared" si="47"/>
        <v/>
      </c>
      <c r="AD177" s="580" t="str">
        <f t="shared" si="47"/>
        <v/>
      </c>
      <c r="AE177" s="234" t="str">
        <f t="shared" si="47"/>
        <v/>
      </c>
      <c r="AF177" s="234" t="str">
        <f t="shared" si="47"/>
        <v/>
      </c>
      <c r="AG177" s="234" t="str">
        <f t="shared" si="47"/>
        <v/>
      </c>
      <c r="AH177" s="234" t="str">
        <f t="shared" si="47"/>
        <v/>
      </c>
      <c r="AI177" s="234" t="str">
        <f t="shared" si="47"/>
        <v/>
      </c>
      <c r="AJ177" s="234" t="str">
        <f t="shared" si="47"/>
        <v/>
      </c>
      <c r="AK177" s="234" t="str">
        <f t="shared" si="47"/>
        <v/>
      </c>
      <c r="AL177" s="234" t="str">
        <f t="shared" si="47"/>
        <v/>
      </c>
      <c r="AM177" s="234" t="str">
        <f t="shared" si="47"/>
        <v/>
      </c>
      <c r="AN177" s="234" t="str">
        <f t="shared" si="47"/>
        <v/>
      </c>
      <c r="AO177" s="234" t="str">
        <f t="shared" si="47"/>
        <v/>
      </c>
      <c r="AP177" s="234" t="str">
        <f t="shared" si="47"/>
        <v/>
      </c>
      <c r="AQ177" s="234" t="str">
        <f t="shared" si="47"/>
        <v/>
      </c>
      <c r="AR177" s="234" t="str">
        <f t="shared" si="47"/>
        <v/>
      </c>
      <c r="AS177" s="234" t="str">
        <f t="shared" si="47"/>
        <v/>
      </c>
      <c r="AT177" s="234" t="str">
        <f t="shared" si="47"/>
        <v/>
      </c>
      <c r="AU177" s="234" t="str">
        <f t="shared" si="47"/>
        <v/>
      </c>
      <c r="AV177" s="234" t="str">
        <f t="shared" si="47"/>
        <v/>
      </c>
    </row>
    <row r="178" spans="1:48" ht="14.1" customHeight="1">
      <c r="A178" s="270" t="str">
        <f t="shared" ref="A178:AV178" si="48">IF(A48="","",A48)</f>
        <v/>
      </c>
      <c r="B178" s="634" t="str">
        <f t="shared" si="48"/>
        <v>1.HAFTA</v>
      </c>
      <c r="C178" s="634" t="str">
        <f t="shared" si="48"/>
        <v/>
      </c>
      <c r="D178" s="634" t="str">
        <f t="shared" si="48"/>
        <v/>
      </c>
      <c r="E178" s="634" t="str">
        <f t="shared" si="48"/>
        <v/>
      </c>
      <c r="F178" s="634" t="str">
        <f t="shared" si="48"/>
        <v/>
      </c>
      <c r="G178" s="634" t="str">
        <f t="shared" si="48"/>
        <v/>
      </c>
      <c r="H178" s="634" t="str">
        <f t="shared" si="48"/>
        <v/>
      </c>
      <c r="I178" s="634" t="str">
        <f t="shared" si="48"/>
        <v/>
      </c>
      <c r="J178" s="677" t="str">
        <f t="shared" si="48"/>
        <v/>
      </c>
      <c r="K178" s="634" t="str">
        <f t="shared" si="48"/>
        <v>2.HAFTA</v>
      </c>
      <c r="L178" s="634" t="str">
        <f t="shared" si="48"/>
        <v/>
      </c>
      <c r="M178" s="634" t="str">
        <f t="shared" si="48"/>
        <v/>
      </c>
      <c r="N178" s="634" t="str">
        <f t="shared" si="48"/>
        <v/>
      </c>
      <c r="O178" s="634" t="str">
        <f t="shared" si="48"/>
        <v/>
      </c>
      <c r="P178" s="634" t="str">
        <f t="shared" si="48"/>
        <v/>
      </c>
      <c r="Q178" s="634" t="str">
        <f t="shared" si="48"/>
        <v/>
      </c>
      <c r="R178" s="634" t="str">
        <f t="shared" si="48"/>
        <v/>
      </c>
      <c r="S178" s="677" t="str">
        <f t="shared" si="48"/>
        <v/>
      </c>
      <c r="T178" s="634" t="str">
        <f t="shared" si="48"/>
        <v>3.HAFTA</v>
      </c>
      <c r="U178" s="634" t="str">
        <f t="shared" si="48"/>
        <v/>
      </c>
      <c r="V178" s="634" t="str">
        <f t="shared" si="48"/>
        <v/>
      </c>
      <c r="W178" s="634" t="str">
        <f t="shared" si="48"/>
        <v/>
      </c>
      <c r="X178" s="634" t="str">
        <f t="shared" si="48"/>
        <v/>
      </c>
      <c r="Y178" s="634" t="str">
        <f t="shared" si="48"/>
        <v/>
      </c>
      <c r="Z178" s="634" t="str">
        <f t="shared" si="48"/>
        <v/>
      </c>
      <c r="AA178" s="634" t="str">
        <f t="shared" si="48"/>
        <v/>
      </c>
      <c r="AB178" s="677" t="str">
        <f t="shared" si="48"/>
        <v/>
      </c>
      <c r="AC178" s="634" t="str">
        <f t="shared" si="48"/>
        <v>4.HAFTA</v>
      </c>
      <c r="AD178" s="634" t="str">
        <f t="shared" si="48"/>
        <v/>
      </c>
      <c r="AE178" s="634" t="str">
        <f t="shared" si="48"/>
        <v/>
      </c>
      <c r="AF178" s="634" t="str">
        <f t="shared" si="48"/>
        <v/>
      </c>
      <c r="AG178" s="634" t="str">
        <f t="shared" si="48"/>
        <v/>
      </c>
      <c r="AH178" s="634" t="str">
        <f t="shared" si="48"/>
        <v/>
      </c>
      <c r="AI178" s="634" t="str">
        <f t="shared" si="48"/>
        <v/>
      </c>
      <c r="AJ178" s="634" t="str">
        <f t="shared" si="48"/>
        <v/>
      </c>
      <c r="AK178" s="677" t="str">
        <f t="shared" si="48"/>
        <v/>
      </c>
      <c r="AL178" s="634" t="str">
        <f t="shared" si="48"/>
        <v>5.HAFTA</v>
      </c>
      <c r="AM178" s="634" t="str">
        <f t="shared" si="48"/>
        <v/>
      </c>
      <c r="AN178" s="634" t="str">
        <f t="shared" si="48"/>
        <v/>
      </c>
      <c r="AO178" s="634" t="str">
        <f t="shared" si="48"/>
        <v/>
      </c>
      <c r="AP178" s="634" t="str">
        <f t="shared" si="48"/>
        <v/>
      </c>
      <c r="AQ178" s="634" t="str">
        <f t="shared" si="48"/>
        <v/>
      </c>
      <c r="AR178" s="634" t="str">
        <f t="shared" si="48"/>
        <v/>
      </c>
      <c r="AS178" s="634" t="str">
        <f t="shared" si="48"/>
        <v/>
      </c>
      <c r="AT178" s="677" t="str">
        <f t="shared" si="48"/>
        <v/>
      </c>
      <c r="AU178" s="678" t="str">
        <f t="shared" si="48"/>
        <v>ÜT DS</v>
      </c>
      <c r="AV178" s="679" t="str">
        <f t="shared" si="48"/>
        <v/>
      </c>
    </row>
    <row r="179" spans="1:48" ht="14.1" customHeight="1" thickBot="1">
      <c r="A179" s="271" t="str">
        <f t="shared" ref="A179:AV179" si="49">IF(A49="","",A49)</f>
        <v/>
      </c>
      <c r="B179" s="272" t="str">
        <f t="shared" si="49"/>
        <v>Pt</v>
      </c>
      <c r="C179" s="273" t="str">
        <f t="shared" si="49"/>
        <v>S</v>
      </c>
      <c r="D179" s="273" t="str">
        <f t="shared" si="49"/>
        <v>Ç</v>
      </c>
      <c r="E179" s="273" t="str">
        <f t="shared" si="49"/>
        <v>Pe</v>
      </c>
      <c r="F179" s="273" t="str">
        <f t="shared" si="49"/>
        <v>C</v>
      </c>
      <c r="G179" s="273" t="str">
        <f t="shared" si="49"/>
        <v>Ct</v>
      </c>
      <c r="H179" s="259" t="str">
        <f t="shared" si="49"/>
        <v>Pz</v>
      </c>
      <c r="I179" s="274" t="str">
        <f t="shared" si="49"/>
        <v>T</v>
      </c>
      <c r="J179" s="275" t="str">
        <f t="shared" si="49"/>
        <v>ÜD</v>
      </c>
      <c r="K179" s="272" t="str">
        <f t="shared" si="49"/>
        <v>Pt</v>
      </c>
      <c r="L179" s="273" t="str">
        <f t="shared" si="49"/>
        <v>S</v>
      </c>
      <c r="M179" s="273" t="str">
        <f t="shared" si="49"/>
        <v>Ç</v>
      </c>
      <c r="N179" s="273" t="str">
        <f t="shared" si="49"/>
        <v>Pe</v>
      </c>
      <c r="O179" s="273" t="str">
        <f t="shared" si="49"/>
        <v>C</v>
      </c>
      <c r="P179" s="273" t="str">
        <f t="shared" si="49"/>
        <v>Ct</v>
      </c>
      <c r="Q179" s="259" t="str">
        <f t="shared" si="49"/>
        <v>Pz</v>
      </c>
      <c r="R179" s="274" t="str">
        <f t="shared" si="49"/>
        <v>T</v>
      </c>
      <c r="S179" s="275" t="str">
        <f t="shared" si="49"/>
        <v>ÜD</v>
      </c>
      <c r="T179" s="272" t="str">
        <f t="shared" si="49"/>
        <v>Pt</v>
      </c>
      <c r="U179" s="273" t="str">
        <f t="shared" si="49"/>
        <v>S</v>
      </c>
      <c r="V179" s="273" t="str">
        <f t="shared" si="49"/>
        <v>Ç</v>
      </c>
      <c r="W179" s="273" t="str">
        <f t="shared" si="49"/>
        <v>Pe</v>
      </c>
      <c r="X179" s="273" t="str">
        <f t="shared" si="49"/>
        <v>C</v>
      </c>
      <c r="Y179" s="273" t="str">
        <f t="shared" si="49"/>
        <v>Ct</v>
      </c>
      <c r="Z179" s="259" t="str">
        <f t="shared" si="49"/>
        <v>Pz</v>
      </c>
      <c r="AA179" s="274" t="str">
        <f t="shared" si="49"/>
        <v>T</v>
      </c>
      <c r="AB179" s="275" t="str">
        <f t="shared" si="49"/>
        <v>ÜD</v>
      </c>
      <c r="AC179" s="272" t="str">
        <f t="shared" si="49"/>
        <v>Pt</v>
      </c>
      <c r="AD179" s="273" t="str">
        <f t="shared" si="49"/>
        <v>S</v>
      </c>
      <c r="AE179" s="273" t="str">
        <f t="shared" si="49"/>
        <v>Ç</v>
      </c>
      <c r="AF179" s="273" t="str">
        <f t="shared" si="49"/>
        <v>Pe</v>
      </c>
      <c r="AG179" s="273" t="str">
        <f t="shared" si="49"/>
        <v>C</v>
      </c>
      <c r="AH179" s="273" t="str">
        <f t="shared" si="49"/>
        <v>Ct</v>
      </c>
      <c r="AI179" s="259" t="str">
        <f t="shared" si="49"/>
        <v>Pz</v>
      </c>
      <c r="AJ179" s="274" t="str">
        <f t="shared" si="49"/>
        <v>T</v>
      </c>
      <c r="AK179" s="275" t="str">
        <f t="shared" si="49"/>
        <v>ÜD</v>
      </c>
      <c r="AL179" s="272" t="str">
        <f t="shared" si="49"/>
        <v>Pt</v>
      </c>
      <c r="AM179" s="273" t="str">
        <f t="shared" si="49"/>
        <v>S</v>
      </c>
      <c r="AN179" s="273" t="str">
        <f t="shared" si="49"/>
        <v>Ç</v>
      </c>
      <c r="AO179" s="273" t="str">
        <f t="shared" si="49"/>
        <v>Pe</v>
      </c>
      <c r="AP179" s="273" t="str">
        <f t="shared" si="49"/>
        <v>C</v>
      </c>
      <c r="AQ179" s="273" t="str">
        <f t="shared" si="49"/>
        <v>Ct</v>
      </c>
      <c r="AR179" s="259" t="str">
        <f t="shared" si="49"/>
        <v>Pz</v>
      </c>
      <c r="AS179" s="274" t="str">
        <f t="shared" si="49"/>
        <v>T</v>
      </c>
      <c r="AT179" s="275" t="str">
        <f t="shared" si="49"/>
        <v>ÜD</v>
      </c>
      <c r="AU179" s="680" t="str">
        <f t="shared" si="49"/>
        <v/>
      </c>
      <c r="AV179" s="681" t="str">
        <f t="shared" si="49"/>
        <v/>
      </c>
    </row>
    <row r="180" spans="1:48" ht="14.1" customHeight="1">
      <c r="A180" s="276" t="str">
        <f t="shared" ref="A180:AV180" si="50">IF(A50="","",A50)</f>
        <v>Te</v>
      </c>
      <c r="B180" s="277">
        <f t="shared" si="50"/>
        <v>1</v>
      </c>
      <c r="C180" s="277">
        <f t="shared" si="50"/>
        <v>2</v>
      </c>
      <c r="D180" s="277" t="str">
        <f t="shared" si="50"/>
        <v/>
      </c>
      <c r="E180" s="277" t="str">
        <f t="shared" si="50"/>
        <v/>
      </c>
      <c r="F180" s="277" t="str">
        <f t="shared" si="50"/>
        <v/>
      </c>
      <c r="G180" s="277" t="str">
        <f t="shared" si="50"/>
        <v/>
      </c>
      <c r="H180" s="277" t="str">
        <f t="shared" si="50"/>
        <v/>
      </c>
      <c r="I180" s="277">
        <f t="shared" si="50"/>
        <v>3</v>
      </c>
      <c r="J180" s="682">
        <f t="shared" si="50"/>
        <v>3</v>
      </c>
      <c r="K180" s="277">
        <f t="shared" si="50"/>
        <v>1</v>
      </c>
      <c r="L180" s="277">
        <f t="shared" si="50"/>
        <v>2</v>
      </c>
      <c r="M180" s="277" t="str">
        <f t="shared" si="50"/>
        <v/>
      </c>
      <c r="N180" s="277" t="str">
        <f t="shared" si="50"/>
        <v/>
      </c>
      <c r="O180" s="277" t="str">
        <f t="shared" si="50"/>
        <v/>
      </c>
      <c r="P180" s="277" t="str">
        <f t="shared" si="50"/>
        <v/>
      </c>
      <c r="Q180" s="277" t="str">
        <f t="shared" si="50"/>
        <v/>
      </c>
      <c r="R180" s="278">
        <f t="shared" si="50"/>
        <v>3</v>
      </c>
      <c r="S180" s="682">
        <f t="shared" si="50"/>
        <v>3</v>
      </c>
      <c r="T180" s="277">
        <f t="shared" si="50"/>
        <v>1</v>
      </c>
      <c r="U180" s="277">
        <f t="shared" si="50"/>
        <v>2</v>
      </c>
      <c r="V180" s="277" t="str">
        <f t="shared" si="50"/>
        <v/>
      </c>
      <c r="W180" s="277" t="str">
        <f t="shared" si="50"/>
        <v/>
      </c>
      <c r="X180" s="277" t="str">
        <f t="shared" si="50"/>
        <v/>
      </c>
      <c r="Y180" s="277" t="str">
        <f t="shared" si="50"/>
        <v/>
      </c>
      <c r="Z180" s="277" t="str">
        <f t="shared" si="50"/>
        <v/>
      </c>
      <c r="AA180" s="278">
        <f t="shared" si="50"/>
        <v>3</v>
      </c>
      <c r="AB180" s="682">
        <f t="shared" si="50"/>
        <v>3</v>
      </c>
      <c r="AC180" s="277">
        <f t="shared" si="50"/>
        <v>0</v>
      </c>
      <c r="AD180" s="277">
        <f t="shared" si="50"/>
        <v>2</v>
      </c>
      <c r="AE180" s="277" t="str">
        <f t="shared" si="50"/>
        <v/>
      </c>
      <c r="AF180" s="277" t="str">
        <f t="shared" si="50"/>
        <v/>
      </c>
      <c r="AG180" s="277" t="str">
        <f t="shared" si="50"/>
        <v/>
      </c>
      <c r="AH180" s="277" t="str">
        <f t="shared" si="50"/>
        <v/>
      </c>
      <c r="AI180" s="277" t="str">
        <f t="shared" si="50"/>
        <v/>
      </c>
      <c r="AJ180" s="278">
        <f t="shared" si="50"/>
        <v>2</v>
      </c>
      <c r="AK180" s="682">
        <f t="shared" si="50"/>
        <v>1</v>
      </c>
      <c r="AL180" s="277" t="str">
        <f t="shared" si="50"/>
        <v/>
      </c>
      <c r="AM180" s="277" t="str">
        <f t="shared" si="50"/>
        <v/>
      </c>
      <c r="AN180" s="277" t="str">
        <f t="shared" si="50"/>
        <v/>
      </c>
      <c r="AO180" s="277" t="str">
        <f t="shared" si="50"/>
        <v/>
      </c>
      <c r="AP180" s="277" t="str">
        <f t="shared" si="50"/>
        <v/>
      </c>
      <c r="AQ180" s="277" t="str">
        <f t="shared" si="50"/>
        <v/>
      </c>
      <c r="AR180" s="277" t="str">
        <f t="shared" si="50"/>
        <v/>
      </c>
      <c r="AS180" s="278">
        <f t="shared" si="50"/>
        <v>0</v>
      </c>
      <c r="AT180" s="682">
        <f t="shared" si="50"/>
        <v>0</v>
      </c>
      <c r="AU180" s="684">
        <f t="shared" si="50"/>
        <v>10</v>
      </c>
      <c r="AV180" s="685" t="str">
        <f t="shared" si="50"/>
        <v/>
      </c>
    </row>
    <row r="181" spans="1:48" ht="14.1" customHeight="1" thickBot="1">
      <c r="A181" s="254" t="str">
        <f t="shared" ref="A181:AV181" si="51">IF(A51="","",A51)</f>
        <v>DF</v>
      </c>
      <c r="B181" s="279" t="str">
        <f t="shared" si="51"/>
        <v/>
      </c>
      <c r="C181" s="279" t="str">
        <f t="shared" si="51"/>
        <v/>
      </c>
      <c r="D181" s="279" t="str">
        <f t="shared" si="51"/>
        <v/>
      </c>
      <c r="E181" s="279" t="str">
        <f t="shared" si="51"/>
        <v/>
      </c>
      <c r="F181" s="279" t="str">
        <f t="shared" si="51"/>
        <v/>
      </c>
      <c r="G181" s="279" t="str">
        <f t="shared" si="51"/>
        <v/>
      </c>
      <c r="H181" s="279" t="str">
        <f t="shared" si="51"/>
        <v/>
      </c>
      <c r="I181" s="279">
        <f t="shared" si="51"/>
        <v>0</v>
      </c>
      <c r="J181" s="683" t="str">
        <f t="shared" si="51"/>
        <v/>
      </c>
      <c r="K181" s="279" t="str">
        <f t="shared" si="51"/>
        <v/>
      </c>
      <c r="L181" s="279" t="str">
        <f t="shared" si="51"/>
        <v/>
      </c>
      <c r="M181" s="279" t="str">
        <f t="shared" si="51"/>
        <v/>
      </c>
      <c r="N181" s="279" t="str">
        <f t="shared" si="51"/>
        <v/>
      </c>
      <c r="O181" s="279" t="str">
        <f t="shared" si="51"/>
        <v/>
      </c>
      <c r="P181" s="279" t="str">
        <f t="shared" si="51"/>
        <v/>
      </c>
      <c r="Q181" s="279" t="str">
        <f t="shared" si="51"/>
        <v/>
      </c>
      <c r="R181" s="279">
        <f t="shared" si="51"/>
        <v>0</v>
      </c>
      <c r="S181" s="683" t="str">
        <f t="shared" si="51"/>
        <v/>
      </c>
      <c r="T181" s="279" t="str">
        <f t="shared" si="51"/>
        <v/>
      </c>
      <c r="U181" s="279" t="str">
        <f t="shared" si="51"/>
        <v/>
      </c>
      <c r="V181" s="279" t="str">
        <f t="shared" si="51"/>
        <v/>
      </c>
      <c r="W181" s="279" t="str">
        <f t="shared" si="51"/>
        <v/>
      </c>
      <c r="X181" s="279" t="str">
        <f t="shared" si="51"/>
        <v/>
      </c>
      <c r="Y181" s="279" t="str">
        <f t="shared" si="51"/>
        <v/>
      </c>
      <c r="Z181" s="279" t="str">
        <f t="shared" si="51"/>
        <v/>
      </c>
      <c r="AA181" s="279">
        <f t="shared" si="51"/>
        <v>0</v>
      </c>
      <c r="AB181" s="683" t="str">
        <f t="shared" si="51"/>
        <v/>
      </c>
      <c r="AC181" s="279">
        <f t="shared" si="51"/>
        <v>0</v>
      </c>
      <c r="AD181" s="279" t="str">
        <f t="shared" si="51"/>
        <v/>
      </c>
      <c r="AE181" s="279" t="str">
        <f t="shared" si="51"/>
        <v/>
      </c>
      <c r="AF181" s="279" t="str">
        <f t="shared" si="51"/>
        <v/>
      </c>
      <c r="AG181" s="279" t="str">
        <f t="shared" si="51"/>
        <v/>
      </c>
      <c r="AH181" s="279" t="str">
        <f t="shared" si="51"/>
        <v/>
      </c>
      <c r="AI181" s="279" t="str">
        <f t="shared" si="51"/>
        <v/>
      </c>
      <c r="AJ181" s="279">
        <f t="shared" si="51"/>
        <v>0</v>
      </c>
      <c r="AK181" s="683" t="str">
        <f t="shared" si="51"/>
        <v/>
      </c>
      <c r="AL181" s="279" t="str">
        <f t="shared" si="51"/>
        <v/>
      </c>
      <c r="AM181" s="279" t="str">
        <f t="shared" si="51"/>
        <v/>
      </c>
      <c r="AN181" s="279" t="str">
        <f t="shared" si="51"/>
        <v/>
      </c>
      <c r="AO181" s="279" t="str">
        <f t="shared" si="51"/>
        <v/>
      </c>
      <c r="AP181" s="279" t="str">
        <f t="shared" si="51"/>
        <v/>
      </c>
      <c r="AQ181" s="279" t="str">
        <f t="shared" si="51"/>
        <v/>
      </c>
      <c r="AR181" s="279" t="str">
        <f t="shared" si="51"/>
        <v/>
      </c>
      <c r="AS181" s="279">
        <f t="shared" si="51"/>
        <v>0</v>
      </c>
      <c r="AT181" s="683" t="str">
        <f t="shared" si="51"/>
        <v/>
      </c>
      <c r="AU181" s="686" t="str">
        <f t="shared" si="51"/>
        <v/>
      </c>
      <c r="AV181" s="687" t="str">
        <f t="shared" si="51"/>
        <v/>
      </c>
    </row>
    <row r="182" spans="1:48" ht="14.1" customHeight="1" thickBot="1">
      <c r="A182" s="280" t="str">
        <f t="shared" ref="A182:AV182" si="52">IF(A52="","",A52)</f>
        <v/>
      </c>
      <c r="B182" s="280" t="str">
        <f t="shared" si="52"/>
        <v/>
      </c>
      <c r="C182" s="280" t="str">
        <f t="shared" si="52"/>
        <v/>
      </c>
      <c r="D182" s="280" t="str">
        <f t="shared" si="52"/>
        <v/>
      </c>
      <c r="E182" s="280" t="str">
        <f t="shared" si="52"/>
        <v/>
      </c>
      <c r="F182" s="280" t="str">
        <f t="shared" si="52"/>
        <v/>
      </c>
      <c r="G182" s="280" t="str">
        <f t="shared" si="52"/>
        <v/>
      </c>
      <c r="H182" s="280" t="str">
        <f t="shared" si="52"/>
        <v/>
      </c>
      <c r="I182" s="280" t="str">
        <f t="shared" si="52"/>
        <v/>
      </c>
      <c r="J182" s="280" t="str">
        <f t="shared" si="52"/>
        <v/>
      </c>
      <c r="K182" s="280" t="str">
        <f t="shared" si="52"/>
        <v/>
      </c>
      <c r="L182" s="280" t="str">
        <f t="shared" si="52"/>
        <v/>
      </c>
      <c r="M182" s="280" t="str">
        <f t="shared" si="52"/>
        <v/>
      </c>
      <c r="N182" s="280" t="str">
        <f t="shared" si="52"/>
        <v/>
      </c>
      <c r="O182" s="280" t="str">
        <f t="shared" si="52"/>
        <v/>
      </c>
      <c r="P182" s="281" t="str">
        <f t="shared" si="52"/>
        <v/>
      </c>
      <c r="Q182" s="282" t="str">
        <f t="shared" si="52"/>
        <v/>
      </c>
      <c r="R182" s="280" t="str">
        <f t="shared" si="52"/>
        <v/>
      </c>
      <c r="S182" s="280" t="str">
        <f t="shared" si="52"/>
        <v/>
      </c>
      <c r="T182" s="280" t="str">
        <f t="shared" si="52"/>
        <v/>
      </c>
      <c r="U182" s="280" t="str">
        <f t="shared" si="52"/>
        <v/>
      </c>
      <c r="V182" s="280" t="str">
        <f t="shared" si="52"/>
        <v/>
      </c>
      <c r="W182" s="280" t="str">
        <f t="shared" si="52"/>
        <v/>
      </c>
      <c r="X182" s="234" t="str">
        <f t="shared" si="52"/>
        <v/>
      </c>
      <c r="Y182" s="234" t="str">
        <f t="shared" si="52"/>
        <v/>
      </c>
      <c r="Z182" s="234" t="str">
        <f t="shared" si="52"/>
        <v/>
      </c>
      <c r="AA182" s="234" t="str">
        <f t="shared" si="52"/>
        <v/>
      </c>
      <c r="AB182" s="234" t="str">
        <f t="shared" si="52"/>
        <v/>
      </c>
      <c r="AC182" s="234" t="str">
        <f t="shared" si="52"/>
        <v/>
      </c>
      <c r="AD182" s="234" t="str">
        <f t="shared" si="52"/>
        <v/>
      </c>
      <c r="AE182" s="234" t="str">
        <f t="shared" si="52"/>
        <v/>
      </c>
      <c r="AF182" s="234" t="str">
        <f t="shared" si="52"/>
        <v/>
      </c>
      <c r="AG182" s="234" t="str">
        <f t="shared" si="52"/>
        <v/>
      </c>
      <c r="AH182" s="234" t="str">
        <f t="shared" si="52"/>
        <v/>
      </c>
      <c r="AI182" s="234" t="str">
        <f t="shared" si="52"/>
        <v/>
      </c>
      <c r="AJ182" s="234" t="str">
        <f t="shared" si="52"/>
        <v/>
      </c>
      <c r="AK182" s="234" t="str">
        <f t="shared" si="52"/>
        <v/>
      </c>
      <c r="AL182" s="234" t="str">
        <f t="shared" si="52"/>
        <v/>
      </c>
      <c r="AM182" s="234" t="str">
        <f t="shared" si="52"/>
        <v/>
      </c>
      <c r="AN182" s="234" t="str">
        <f t="shared" si="52"/>
        <v/>
      </c>
      <c r="AO182" s="234" t="str">
        <f t="shared" si="52"/>
        <v/>
      </c>
      <c r="AP182" s="234" t="str">
        <f t="shared" si="52"/>
        <v/>
      </c>
      <c r="AQ182" s="234" t="str">
        <f t="shared" si="52"/>
        <v/>
      </c>
      <c r="AR182" s="234" t="str">
        <f t="shared" si="52"/>
        <v/>
      </c>
      <c r="AS182" s="234" t="str">
        <f t="shared" si="52"/>
        <v/>
      </c>
      <c r="AT182" s="234" t="str">
        <f t="shared" si="52"/>
        <v/>
      </c>
      <c r="AU182" s="234" t="str">
        <f t="shared" si="52"/>
        <v/>
      </c>
      <c r="AV182" s="234" t="str">
        <f t="shared" si="52"/>
        <v/>
      </c>
    </row>
    <row r="183" spans="1:48" ht="14.1" customHeight="1" thickBot="1">
      <c r="A183" s="283" t="str">
        <f t="shared" ref="A183:AV183" si="53">IF(A53="","",A53)</f>
        <v>No</v>
      </c>
      <c r="B183" s="663" t="str">
        <f t="shared" si="53"/>
        <v>Dersin Adı</v>
      </c>
      <c r="C183" s="662" t="str">
        <f t="shared" si="53"/>
        <v/>
      </c>
      <c r="D183" s="662" t="str">
        <f t="shared" si="53"/>
        <v/>
      </c>
      <c r="E183" s="662" t="str">
        <f t="shared" si="53"/>
        <v/>
      </c>
      <c r="F183" s="662" t="str">
        <f t="shared" si="53"/>
        <v/>
      </c>
      <c r="G183" s="662" t="str">
        <f t="shared" si="53"/>
        <v/>
      </c>
      <c r="H183" s="662" t="str">
        <f t="shared" si="53"/>
        <v/>
      </c>
      <c r="I183" s="662" t="str">
        <f t="shared" si="53"/>
        <v/>
      </c>
      <c r="J183" s="662" t="str">
        <f t="shared" si="53"/>
        <v/>
      </c>
      <c r="K183" s="671" t="str">
        <f t="shared" si="53"/>
        <v/>
      </c>
      <c r="L183" s="672" t="str">
        <f t="shared" si="53"/>
        <v>Fak/MYO</v>
      </c>
      <c r="M183" s="662" t="str">
        <f t="shared" si="53"/>
        <v/>
      </c>
      <c r="N183" s="662" t="str">
        <f t="shared" si="53"/>
        <v/>
      </c>
      <c r="O183" s="603" t="str">
        <f t="shared" si="53"/>
        <v/>
      </c>
      <c r="P183" s="284" t="str">
        <f t="shared" si="53"/>
        <v>KOD</v>
      </c>
      <c r="Q183" s="662" t="str">
        <f t="shared" si="53"/>
        <v>H.D.S.</v>
      </c>
      <c r="R183" s="673" t="str">
        <f t="shared" si="53"/>
        <v/>
      </c>
      <c r="S183" s="674" t="str">
        <f t="shared" si="53"/>
        <v/>
      </c>
      <c r="T183" s="675" t="str">
        <f t="shared" si="53"/>
        <v>H</v>
      </c>
      <c r="U183" s="676" t="str">
        <f t="shared" si="53"/>
        <v/>
      </c>
      <c r="V183" s="663" t="str">
        <f t="shared" si="53"/>
        <v>Ö.S</v>
      </c>
      <c r="W183" s="664" t="str">
        <f t="shared" si="53"/>
        <v/>
      </c>
      <c r="X183" s="661" t="str">
        <f t="shared" si="53"/>
        <v>Teo.</v>
      </c>
      <c r="Y183" s="662" t="str">
        <f t="shared" si="53"/>
        <v/>
      </c>
      <c r="Z183" s="603" t="str">
        <f t="shared" si="53"/>
        <v/>
      </c>
      <c r="AA183" s="663" t="str">
        <f t="shared" si="53"/>
        <v>D.F.</v>
      </c>
      <c r="AB183" s="664" t="str">
        <f t="shared" si="53"/>
        <v/>
      </c>
      <c r="AC183" s="661" t="str">
        <f t="shared" si="53"/>
        <v>Teo.</v>
      </c>
      <c r="AD183" s="603" t="str">
        <f t="shared" si="53"/>
        <v/>
      </c>
      <c r="AE183" s="663" t="str">
        <f t="shared" si="53"/>
        <v>D.F.</v>
      </c>
      <c r="AF183" s="664" t="str">
        <f t="shared" si="53"/>
        <v/>
      </c>
      <c r="AG183" s="661" t="str">
        <f t="shared" si="53"/>
        <v>Teo.</v>
      </c>
      <c r="AH183" s="662" t="str">
        <f t="shared" si="53"/>
        <v/>
      </c>
      <c r="AI183" s="603" t="str">
        <f t="shared" si="53"/>
        <v/>
      </c>
      <c r="AJ183" s="663" t="str">
        <f t="shared" si="53"/>
        <v>D.F.</v>
      </c>
      <c r="AK183" s="664" t="str">
        <f t="shared" si="53"/>
        <v/>
      </c>
      <c r="AL183" s="661" t="str">
        <f t="shared" si="53"/>
        <v>Teo.</v>
      </c>
      <c r="AM183" s="603" t="str">
        <f t="shared" si="53"/>
        <v/>
      </c>
      <c r="AN183" s="663" t="str">
        <f t="shared" si="53"/>
        <v>D.F.</v>
      </c>
      <c r="AO183" s="664" t="str">
        <f t="shared" si="53"/>
        <v/>
      </c>
      <c r="AP183" s="661" t="str">
        <f t="shared" si="53"/>
        <v>Teo.</v>
      </c>
      <c r="AQ183" s="662" t="str">
        <f t="shared" si="53"/>
        <v/>
      </c>
      <c r="AR183" s="603" t="str">
        <f t="shared" si="53"/>
        <v/>
      </c>
      <c r="AS183" s="663" t="str">
        <f t="shared" si="53"/>
        <v>D.F.</v>
      </c>
      <c r="AT183" s="664" t="str">
        <f t="shared" si="53"/>
        <v/>
      </c>
      <c r="AU183" s="238" t="str">
        <f t="shared" si="53"/>
        <v/>
      </c>
      <c r="AV183" s="238" t="str">
        <f t="shared" si="53"/>
        <v/>
      </c>
    </row>
    <row r="184" spans="1:48" ht="14.1" customHeight="1">
      <c r="A184" s="285">
        <f t="shared" ref="A184:AV184" si="54">IF(A54="","",A54)</f>
        <v>1</v>
      </c>
      <c r="B184" s="625" t="str">
        <f t="shared" si="54"/>
        <v>Temel Bilgi Teknolojileri -I</v>
      </c>
      <c r="C184" s="625" t="str">
        <f t="shared" si="54"/>
        <v/>
      </c>
      <c r="D184" s="625" t="str">
        <f t="shared" si="54"/>
        <v/>
      </c>
      <c r="E184" s="625" t="str">
        <f t="shared" si="54"/>
        <v/>
      </c>
      <c r="F184" s="625" t="str">
        <f t="shared" si="54"/>
        <v/>
      </c>
      <c r="G184" s="625" t="str">
        <f t="shared" si="54"/>
        <v/>
      </c>
      <c r="H184" s="625" t="str">
        <f t="shared" si="54"/>
        <v/>
      </c>
      <c r="I184" s="625" t="str">
        <f t="shared" si="54"/>
        <v/>
      </c>
      <c r="J184" s="625" t="str">
        <f t="shared" si="54"/>
        <v/>
      </c>
      <c r="K184" s="649" t="str">
        <f t="shared" si="54"/>
        <v/>
      </c>
      <c r="L184" s="650" t="str">
        <f t="shared" si="54"/>
        <v>İ.İ.B.F.</v>
      </c>
      <c r="M184" s="651" t="str">
        <f t="shared" si="54"/>
        <v/>
      </c>
      <c r="N184" s="651" t="str">
        <f t="shared" si="54"/>
        <v/>
      </c>
      <c r="O184" s="652" t="str">
        <f t="shared" si="54"/>
        <v/>
      </c>
      <c r="P184" s="263">
        <f t="shared" si="54"/>
        <v>1</v>
      </c>
      <c r="Q184" s="622">
        <f t="shared" si="54"/>
        <v>3</v>
      </c>
      <c r="R184" s="618" t="str">
        <f t="shared" si="54"/>
        <v/>
      </c>
      <c r="S184" s="261" t="str">
        <f t="shared" si="54"/>
        <v/>
      </c>
      <c r="T184" s="665" t="str">
        <f t="shared" si="54"/>
        <v/>
      </c>
      <c r="U184" s="621" t="str">
        <f t="shared" si="54"/>
        <v/>
      </c>
      <c r="V184" s="619" t="str">
        <f t="shared" si="54"/>
        <v/>
      </c>
      <c r="W184" s="666" t="str">
        <f t="shared" si="54"/>
        <v/>
      </c>
      <c r="X184" s="667">
        <f t="shared" si="54"/>
        <v>3</v>
      </c>
      <c r="Y184" s="668" t="str">
        <f t="shared" si="54"/>
        <v/>
      </c>
      <c r="Z184" s="617" t="str">
        <f t="shared" si="54"/>
        <v/>
      </c>
      <c r="AA184" s="547" t="str">
        <f t="shared" si="54"/>
        <v/>
      </c>
      <c r="AB184" s="669" t="str">
        <f t="shared" si="54"/>
        <v/>
      </c>
      <c r="AC184" s="670">
        <f t="shared" si="54"/>
        <v>3</v>
      </c>
      <c r="AD184" s="547" t="str">
        <f t="shared" si="54"/>
        <v/>
      </c>
      <c r="AE184" s="547" t="str">
        <f t="shared" si="54"/>
        <v/>
      </c>
      <c r="AF184" s="669" t="str">
        <f t="shared" si="54"/>
        <v/>
      </c>
      <c r="AG184" s="667">
        <f t="shared" si="54"/>
        <v>3</v>
      </c>
      <c r="AH184" s="668" t="str">
        <f t="shared" si="54"/>
        <v/>
      </c>
      <c r="AI184" s="617" t="str">
        <f t="shared" si="54"/>
        <v/>
      </c>
      <c r="AJ184" s="547" t="str">
        <f t="shared" si="54"/>
        <v/>
      </c>
      <c r="AK184" s="669" t="str">
        <f t="shared" si="54"/>
        <v/>
      </c>
      <c r="AL184" s="670">
        <f t="shared" si="54"/>
        <v>2</v>
      </c>
      <c r="AM184" s="547" t="str">
        <f t="shared" si="54"/>
        <v/>
      </c>
      <c r="AN184" s="547" t="str">
        <f t="shared" si="54"/>
        <v/>
      </c>
      <c r="AO184" s="669" t="str">
        <f t="shared" si="54"/>
        <v/>
      </c>
      <c r="AP184" s="667" t="str">
        <f t="shared" si="54"/>
        <v/>
      </c>
      <c r="AQ184" s="668" t="str">
        <f t="shared" si="54"/>
        <v/>
      </c>
      <c r="AR184" s="617" t="str">
        <f t="shared" si="54"/>
        <v/>
      </c>
      <c r="AS184" s="547" t="str">
        <f t="shared" si="54"/>
        <v/>
      </c>
      <c r="AT184" s="669" t="str">
        <f t="shared" si="54"/>
        <v/>
      </c>
      <c r="AU184" s="238" t="str">
        <f t="shared" si="54"/>
        <v/>
      </c>
      <c r="AV184" s="238" t="str">
        <f t="shared" si="54"/>
        <v/>
      </c>
    </row>
    <row r="185" spans="1:48" ht="14.1" customHeight="1">
      <c r="A185" s="286">
        <f t="shared" ref="A185:AV185" si="55">IF(A55="","",A55)</f>
        <v>2</v>
      </c>
      <c r="B185" s="625" t="str">
        <f t="shared" si="55"/>
        <v/>
      </c>
      <c r="C185" s="625" t="str">
        <f t="shared" si="55"/>
        <v/>
      </c>
      <c r="D185" s="625" t="str">
        <f t="shared" si="55"/>
        <v/>
      </c>
      <c r="E185" s="625" t="str">
        <f t="shared" si="55"/>
        <v/>
      </c>
      <c r="F185" s="625" t="str">
        <f t="shared" si="55"/>
        <v/>
      </c>
      <c r="G185" s="625" t="str">
        <f t="shared" si="55"/>
        <v/>
      </c>
      <c r="H185" s="625" t="str">
        <f t="shared" si="55"/>
        <v/>
      </c>
      <c r="I185" s="625" t="str">
        <f t="shared" si="55"/>
        <v/>
      </c>
      <c r="J185" s="625" t="str">
        <f t="shared" si="55"/>
        <v/>
      </c>
      <c r="K185" s="649" t="str">
        <f t="shared" si="55"/>
        <v/>
      </c>
      <c r="L185" s="650" t="e">
        <f t="shared" si="55"/>
        <v>#N/A</v>
      </c>
      <c r="M185" s="651" t="str">
        <f t="shared" si="55"/>
        <v/>
      </c>
      <c r="N185" s="651" t="str">
        <f t="shared" si="55"/>
        <v/>
      </c>
      <c r="O185" s="652" t="str">
        <f t="shared" si="55"/>
        <v/>
      </c>
      <c r="P185" s="263" t="e">
        <f t="shared" si="55"/>
        <v>#N/A</v>
      </c>
      <c r="Q185" s="588" t="str">
        <f t="shared" si="55"/>
        <v/>
      </c>
      <c r="R185" s="628" t="str">
        <f t="shared" si="55"/>
        <v/>
      </c>
      <c r="S185" s="263" t="str">
        <f t="shared" si="55"/>
        <v/>
      </c>
      <c r="T185" s="659" t="str">
        <f t="shared" si="55"/>
        <v/>
      </c>
      <c r="U185" s="587" t="str">
        <f t="shared" si="55"/>
        <v/>
      </c>
      <c r="V185" s="585" t="str">
        <f t="shared" si="55"/>
        <v/>
      </c>
      <c r="W185" s="660" t="str">
        <f t="shared" si="55"/>
        <v/>
      </c>
      <c r="X185" s="655" t="str">
        <f t="shared" si="55"/>
        <v/>
      </c>
      <c r="Y185" s="656" t="str">
        <f t="shared" si="55"/>
        <v/>
      </c>
      <c r="Z185" s="627" t="str">
        <f t="shared" si="55"/>
        <v/>
      </c>
      <c r="AA185" s="628" t="str">
        <f t="shared" si="55"/>
        <v/>
      </c>
      <c r="AB185" s="657" t="str">
        <f t="shared" si="55"/>
        <v/>
      </c>
      <c r="AC185" s="658" t="str">
        <f t="shared" si="55"/>
        <v/>
      </c>
      <c r="AD185" s="628" t="str">
        <f t="shared" si="55"/>
        <v/>
      </c>
      <c r="AE185" s="628" t="str">
        <f t="shared" si="55"/>
        <v/>
      </c>
      <c r="AF185" s="657" t="str">
        <f t="shared" si="55"/>
        <v/>
      </c>
      <c r="AG185" s="655" t="str">
        <f t="shared" si="55"/>
        <v/>
      </c>
      <c r="AH185" s="656" t="str">
        <f t="shared" si="55"/>
        <v/>
      </c>
      <c r="AI185" s="627" t="str">
        <f t="shared" si="55"/>
        <v/>
      </c>
      <c r="AJ185" s="628" t="str">
        <f t="shared" si="55"/>
        <v/>
      </c>
      <c r="AK185" s="657" t="str">
        <f t="shared" si="55"/>
        <v/>
      </c>
      <c r="AL185" s="658" t="str">
        <f t="shared" si="55"/>
        <v/>
      </c>
      <c r="AM185" s="628" t="str">
        <f t="shared" si="55"/>
        <v/>
      </c>
      <c r="AN185" s="628" t="str">
        <f t="shared" si="55"/>
        <v/>
      </c>
      <c r="AO185" s="657" t="str">
        <f t="shared" si="55"/>
        <v/>
      </c>
      <c r="AP185" s="655" t="str">
        <f t="shared" si="55"/>
        <v/>
      </c>
      <c r="AQ185" s="656" t="str">
        <f t="shared" si="55"/>
        <v/>
      </c>
      <c r="AR185" s="627" t="str">
        <f t="shared" si="55"/>
        <v/>
      </c>
      <c r="AS185" s="628" t="str">
        <f t="shared" si="55"/>
        <v/>
      </c>
      <c r="AT185" s="657" t="str">
        <f t="shared" si="55"/>
        <v/>
      </c>
      <c r="AU185" s="238" t="str">
        <f t="shared" si="55"/>
        <v/>
      </c>
      <c r="AV185" s="238" t="str">
        <f t="shared" si="55"/>
        <v/>
      </c>
    </row>
    <row r="186" spans="1:48" ht="14.1" customHeight="1">
      <c r="A186" s="286">
        <f t="shared" ref="A186:AV186" si="56">IF(A56="","",A56)</f>
        <v>3</v>
      </c>
      <c r="B186" s="625" t="str">
        <f t="shared" si="56"/>
        <v/>
      </c>
      <c r="C186" s="625" t="str">
        <f t="shared" si="56"/>
        <v/>
      </c>
      <c r="D186" s="625" t="str">
        <f t="shared" si="56"/>
        <v/>
      </c>
      <c r="E186" s="625" t="str">
        <f t="shared" si="56"/>
        <v/>
      </c>
      <c r="F186" s="625" t="str">
        <f t="shared" si="56"/>
        <v/>
      </c>
      <c r="G186" s="625" t="str">
        <f t="shared" si="56"/>
        <v/>
      </c>
      <c r="H186" s="625" t="str">
        <f t="shared" si="56"/>
        <v/>
      </c>
      <c r="I186" s="625" t="str">
        <f t="shared" si="56"/>
        <v/>
      </c>
      <c r="J186" s="625" t="str">
        <f t="shared" si="56"/>
        <v/>
      </c>
      <c r="K186" s="649" t="str">
        <f t="shared" si="56"/>
        <v/>
      </c>
      <c r="L186" s="650" t="e">
        <f t="shared" si="56"/>
        <v>#N/A</v>
      </c>
      <c r="M186" s="651" t="str">
        <f t="shared" si="56"/>
        <v/>
      </c>
      <c r="N186" s="651" t="str">
        <f t="shared" si="56"/>
        <v/>
      </c>
      <c r="O186" s="652" t="str">
        <f t="shared" si="56"/>
        <v/>
      </c>
      <c r="P186" s="263" t="e">
        <f t="shared" si="56"/>
        <v>#N/A</v>
      </c>
      <c r="Q186" s="588" t="str">
        <f t="shared" si="56"/>
        <v/>
      </c>
      <c r="R186" s="628" t="str">
        <f t="shared" si="56"/>
        <v/>
      </c>
      <c r="S186" s="263" t="str">
        <f t="shared" si="56"/>
        <v/>
      </c>
      <c r="T186" s="659" t="str">
        <f t="shared" si="56"/>
        <v/>
      </c>
      <c r="U186" s="587" t="str">
        <f t="shared" si="56"/>
        <v/>
      </c>
      <c r="V186" s="585" t="str">
        <f t="shared" si="56"/>
        <v/>
      </c>
      <c r="W186" s="660" t="str">
        <f t="shared" si="56"/>
        <v/>
      </c>
      <c r="X186" s="655" t="str">
        <f t="shared" si="56"/>
        <v/>
      </c>
      <c r="Y186" s="656" t="str">
        <f t="shared" si="56"/>
        <v/>
      </c>
      <c r="Z186" s="627" t="str">
        <f t="shared" si="56"/>
        <v/>
      </c>
      <c r="AA186" s="628" t="str">
        <f t="shared" si="56"/>
        <v/>
      </c>
      <c r="AB186" s="657" t="str">
        <f t="shared" si="56"/>
        <v/>
      </c>
      <c r="AC186" s="658" t="str">
        <f t="shared" si="56"/>
        <v/>
      </c>
      <c r="AD186" s="628" t="str">
        <f t="shared" si="56"/>
        <v/>
      </c>
      <c r="AE186" s="628" t="str">
        <f t="shared" si="56"/>
        <v/>
      </c>
      <c r="AF186" s="657" t="str">
        <f t="shared" si="56"/>
        <v/>
      </c>
      <c r="AG186" s="655" t="str">
        <f t="shared" si="56"/>
        <v/>
      </c>
      <c r="AH186" s="656" t="str">
        <f t="shared" si="56"/>
        <v/>
      </c>
      <c r="AI186" s="627" t="str">
        <f t="shared" si="56"/>
        <v/>
      </c>
      <c r="AJ186" s="628" t="str">
        <f t="shared" si="56"/>
        <v/>
      </c>
      <c r="AK186" s="657" t="str">
        <f t="shared" si="56"/>
        <v/>
      </c>
      <c r="AL186" s="658" t="str">
        <f t="shared" si="56"/>
        <v/>
      </c>
      <c r="AM186" s="628" t="str">
        <f t="shared" si="56"/>
        <v/>
      </c>
      <c r="AN186" s="628" t="str">
        <f t="shared" si="56"/>
        <v/>
      </c>
      <c r="AO186" s="657" t="str">
        <f t="shared" si="56"/>
        <v/>
      </c>
      <c r="AP186" s="655" t="str">
        <f t="shared" si="56"/>
        <v/>
      </c>
      <c r="AQ186" s="656" t="str">
        <f t="shared" si="56"/>
        <v/>
      </c>
      <c r="AR186" s="627" t="str">
        <f t="shared" si="56"/>
        <v/>
      </c>
      <c r="AS186" s="628" t="str">
        <f t="shared" si="56"/>
        <v/>
      </c>
      <c r="AT186" s="657" t="str">
        <f t="shared" si="56"/>
        <v/>
      </c>
      <c r="AU186" s="238" t="str">
        <f t="shared" si="56"/>
        <v/>
      </c>
      <c r="AV186" s="238" t="str">
        <f t="shared" si="56"/>
        <v/>
      </c>
    </row>
    <row r="187" spans="1:48" ht="14.1" customHeight="1">
      <c r="A187" s="286">
        <f t="shared" ref="A187:AV187" si="57">IF(A57="","",A57)</f>
        <v>4</v>
      </c>
      <c r="B187" s="625" t="str">
        <f t="shared" si="57"/>
        <v/>
      </c>
      <c r="C187" s="625" t="str">
        <f t="shared" si="57"/>
        <v/>
      </c>
      <c r="D187" s="625" t="str">
        <f t="shared" si="57"/>
        <v/>
      </c>
      <c r="E187" s="625" t="str">
        <f t="shared" si="57"/>
        <v/>
      </c>
      <c r="F187" s="625" t="str">
        <f t="shared" si="57"/>
        <v/>
      </c>
      <c r="G187" s="625" t="str">
        <f t="shared" si="57"/>
        <v/>
      </c>
      <c r="H187" s="625" t="str">
        <f t="shared" si="57"/>
        <v/>
      </c>
      <c r="I187" s="625" t="str">
        <f t="shared" si="57"/>
        <v/>
      </c>
      <c r="J187" s="625" t="str">
        <f t="shared" si="57"/>
        <v/>
      </c>
      <c r="K187" s="649" t="str">
        <f t="shared" si="57"/>
        <v/>
      </c>
      <c r="L187" s="650" t="e">
        <f t="shared" si="57"/>
        <v>#N/A</v>
      </c>
      <c r="M187" s="651" t="str">
        <f t="shared" si="57"/>
        <v/>
      </c>
      <c r="N187" s="651" t="str">
        <f t="shared" si="57"/>
        <v/>
      </c>
      <c r="O187" s="652" t="str">
        <f t="shared" si="57"/>
        <v/>
      </c>
      <c r="P187" s="263" t="e">
        <f t="shared" si="57"/>
        <v>#N/A</v>
      </c>
      <c r="Q187" s="588" t="str">
        <f t="shared" si="57"/>
        <v/>
      </c>
      <c r="R187" s="628" t="str">
        <f t="shared" si="57"/>
        <v/>
      </c>
      <c r="S187" s="263" t="str">
        <f t="shared" si="57"/>
        <v/>
      </c>
      <c r="T187" s="659" t="str">
        <f t="shared" si="57"/>
        <v/>
      </c>
      <c r="U187" s="587" t="str">
        <f t="shared" si="57"/>
        <v/>
      </c>
      <c r="V187" s="585" t="str">
        <f t="shared" si="57"/>
        <v/>
      </c>
      <c r="W187" s="660" t="str">
        <f t="shared" si="57"/>
        <v/>
      </c>
      <c r="X187" s="655" t="str">
        <f t="shared" si="57"/>
        <v/>
      </c>
      <c r="Y187" s="656" t="str">
        <f t="shared" si="57"/>
        <v/>
      </c>
      <c r="Z187" s="627" t="str">
        <f t="shared" si="57"/>
        <v/>
      </c>
      <c r="AA187" s="628" t="str">
        <f t="shared" si="57"/>
        <v/>
      </c>
      <c r="AB187" s="657" t="str">
        <f t="shared" si="57"/>
        <v/>
      </c>
      <c r="AC187" s="658" t="str">
        <f t="shared" si="57"/>
        <v/>
      </c>
      <c r="AD187" s="628" t="str">
        <f t="shared" si="57"/>
        <v/>
      </c>
      <c r="AE187" s="628" t="str">
        <f t="shared" si="57"/>
        <v/>
      </c>
      <c r="AF187" s="657" t="str">
        <f t="shared" si="57"/>
        <v/>
      </c>
      <c r="AG187" s="655" t="str">
        <f t="shared" si="57"/>
        <v/>
      </c>
      <c r="AH187" s="656" t="str">
        <f t="shared" si="57"/>
        <v/>
      </c>
      <c r="AI187" s="627" t="str">
        <f t="shared" si="57"/>
        <v/>
      </c>
      <c r="AJ187" s="628" t="str">
        <f t="shared" si="57"/>
        <v/>
      </c>
      <c r="AK187" s="657" t="str">
        <f t="shared" si="57"/>
        <v/>
      </c>
      <c r="AL187" s="658" t="str">
        <f t="shared" si="57"/>
        <v/>
      </c>
      <c r="AM187" s="628" t="str">
        <f t="shared" si="57"/>
        <v/>
      </c>
      <c r="AN187" s="628" t="str">
        <f t="shared" si="57"/>
        <v/>
      </c>
      <c r="AO187" s="657" t="str">
        <f t="shared" si="57"/>
        <v/>
      </c>
      <c r="AP187" s="655" t="str">
        <f t="shared" si="57"/>
        <v/>
      </c>
      <c r="AQ187" s="656" t="str">
        <f t="shared" si="57"/>
        <v/>
      </c>
      <c r="AR187" s="627" t="str">
        <f t="shared" si="57"/>
        <v/>
      </c>
      <c r="AS187" s="628" t="str">
        <f t="shared" si="57"/>
        <v/>
      </c>
      <c r="AT187" s="657" t="str">
        <f t="shared" si="57"/>
        <v/>
      </c>
      <c r="AU187" s="238" t="str">
        <f t="shared" si="57"/>
        <v/>
      </c>
      <c r="AV187" s="238" t="str">
        <f t="shared" si="57"/>
        <v/>
      </c>
    </row>
    <row r="188" spans="1:48" ht="14.1" customHeight="1">
      <c r="A188" s="286">
        <f t="shared" ref="A188:AV188" si="58">IF(A58="","",A58)</f>
        <v>5</v>
      </c>
      <c r="B188" s="625" t="str">
        <f t="shared" si="58"/>
        <v/>
      </c>
      <c r="C188" s="625" t="str">
        <f t="shared" si="58"/>
        <v/>
      </c>
      <c r="D188" s="625" t="str">
        <f t="shared" si="58"/>
        <v/>
      </c>
      <c r="E188" s="625" t="str">
        <f t="shared" si="58"/>
        <v/>
      </c>
      <c r="F188" s="625" t="str">
        <f t="shared" si="58"/>
        <v/>
      </c>
      <c r="G188" s="625" t="str">
        <f t="shared" si="58"/>
        <v/>
      </c>
      <c r="H188" s="625" t="str">
        <f t="shared" si="58"/>
        <v/>
      </c>
      <c r="I188" s="625" t="str">
        <f t="shared" si="58"/>
        <v/>
      </c>
      <c r="J188" s="625" t="str">
        <f t="shared" si="58"/>
        <v/>
      </c>
      <c r="K188" s="649" t="str">
        <f t="shared" si="58"/>
        <v/>
      </c>
      <c r="L188" s="650" t="e">
        <f t="shared" si="58"/>
        <v>#N/A</v>
      </c>
      <c r="M188" s="651" t="str">
        <f t="shared" si="58"/>
        <v/>
      </c>
      <c r="N188" s="651" t="str">
        <f t="shared" si="58"/>
        <v/>
      </c>
      <c r="O188" s="652" t="str">
        <f t="shared" si="58"/>
        <v/>
      </c>
      <c r="P188" s="263" t="e">
        <f t="shared" si="58"/>
        <v>#N/A</v>
      </c>
      <c r="Q188" s="588" t="str">
        <f t="shared" si="58"/>
        <v/>
      </c>
      <c r="R188" s="628" t="str">
        <f t="shared" si="58"/>
        <v/>
      </c>
      <c r="S188" s="263" t="str">
        <f t="shared" si="58"/>
        <v/>
      </c>
      <c r="T188" s="659" t="str">
        <f t="shared" si="58"/>
        <v/>
      </c>
      <c r="U188" s="587" t="str">
        <f t="shared" si="58"/>
        <v/>
      </c>
      <c r="V188" s="585" t="str">
        <f t="shared" si="58"/>
        <v/>
      </c>
      <c r="W188" s="660" t="str">
        <f t="shared" si="58"/>
        <v/>
      </c>
      <c r="X188" s="655" t="str">
        <f t="shared" si="58"/>
        <v/>
      </c>
      <c r="Y188" s="656" t="str">
        <f t="shared" si="58"/>
        <v/>
      </c>
      <c r="Z188" s="627" t="str">
        <f t="shared" si="58"/>
        <v/>
      </c>
      <c r="AA188" s="628" t="str">
        <f t="shared" si="58"/>
        <v/>
      </c>
      <c r="AB188" s="657" t="str">
        <f t="shared" si="58"/>
        <v/>
      </c>
      <c r="AC188" s="658" t="str">
        <f t="shared" si="58"/>
        <v/>
      </c>
      <c r="AD188" s="628" t="str">
        <f t="shared" si="58"/>
        <v/>
      </c>
      <c r="AE188" s="628" t="str">
        <f t="shared" si="58"/>
        <v/>
      </c>
      <c r="AF188" s="657" t="str">
        <f t="shared" si="58"/>
        <v/>
      </c>
      <c r="AG188" s="655" t="str">
        <f t="shared" si="58"/>
        <v/>
      </c>
      <c r="AH188" s="656" t="str">
        <f t="shared" si="58"/>
        <v/>
      </c>
      <c r="AI188" s="627" t="str">
        <f t="shared" si="58"/>
        <v/>
      </c>
      <c r="AJ188" s="628" t="str">
        <f t="shared" si="58"/>
        <v/>
      </c>
      <c r="AK188" s="657" t="str">
        <f t="shared" si="58"/>
        <v/>
      </c>
      <c r="AL188" s="658" t="str">
        <f t="shared" si="58"/>
        <v/>
      </c>
      <c r="AM188" s="628" t="str">
        <f t="shared" si="58"/>
        <v/>
      </c>
      <c r="AN188" s="628" t="str">
        <f t="shared" si="58"/>
        <v/>
      </c>
      <c r="AO188" s="657" t="str">
        <f t="shared" si="58"/>
        <v/>
      </c>
      <c r="AP188" s="655" t="str">
        <f t="shared" si="58"/>
        <v/>
      </c>
      <c r="AQ188" s="656" t="str">
        <f t="shared" si="58"/>
        <v/>
      </c>
      <c r="AR188" s="627" t="str">
        <f t="shared" si="58"/>
        <v/>
      </c>
      <c r="AS188" s="628" t="str">
        <f t="shared" si="58"/>
        <v/>
      </c>
      <c r="AT188" s="657" t="str">
        <f t="shared" si="58"/>
        <v/>
      </c>
      <c r="AU188" s="238" t="str">
        <f t="shared" si="58"/>
        <v/>
      </c>
      <c r="AV188" s="238" t="str">
        <f t="shared" si="58"/>
        <v/>
      </c>
    </row>
    <row r="189" spans="1:48" ht="14.1" customHeight="1" thickBot="1">
      <c r="A189" s="287">
        <f t="shared" ref="A189:AV189" si="59">IF(A59="","",A59)</f>
        <v>6</v>
      </c>
      <c r="B189" s="625" t="str">
        <f t="shared" si="59"/>
        <v/>
      </c>
      <c r="C189" s="625" t="str">
        <f t="shared" si="59"/>
        <v/>
      </c>
      <c r="D189" s="625" t="str">
        <f t="shared" si="59"/>
        <v/>
      </c>
      <c r="E189" s="625" t="str">
        <f t="shared" si="59"/>
        <v/>
      </c>
      <c r="F189" s="625" t="str">
        <f t="shared" si="59"/>
        <v/>
      </c>
      <c r="G189" s="625" t="str">
        <f t="shared" si="59"/>
        <v/>
      </c>
      <c r="H189" s="625" t="str">
        <f t="shared" si="59"/>
        <v/>
      </c>
      <c r="I189" s="625" t="str">
        <f t="shared" si="59"/>
        <v/>
      </c>
      <c r="J189" s="625" t="str">
        <f t="shared" si="59"/>
        <v/>
      </c>
      <c r="K189" s="649" t="str">
        <f t="shared" si="59"/>
        <v/>
      </c>
      <c r="L189" s="650" t="e">
        <f t="shared" si="59"/>
        <v>#N/A</v>
      </c>
      <c r="M189" s="651" t="str">
        <f t="shared" si="59"/>
        <v/>
      </c>
      <c r="N189" s="651" t="str">
        <f t="shared" si="59"/>
        <v/>
      </c>
      <c r="O189" s="652" t="str">
        <f t="shared" si="59"/>
        <v/>
      </c>
      <c r="P189" s="263" t="e">
        <f t="shared" si="59"/>
        <v>#N/A</v>
      </c>
      <c r="Q189" s="598" t="str">
        <f t="shared" si="59"/>
        <v/>
      </c>
      <c r="R189" s="594" t="str">
        <f t="shared" si="59"/>
        <v/>
      </c>
      <c r="S189" s="265" t="str">
        <f t="shared" si="59"/>
        <v/>
      </c>
      <c r="T189" s="653" t="str">
        <f t="shared" si="59"/>
        <v/>
      </c>
      <c r="U189" s="597" t="str">
        <f t="shared" si="59"/>
        <v/>
      </c>
      <c r="V189" s="595" t="str">
        <f t="shared" si="59"/>
        <v/>
      </c>
      <c r="W189" s="654" t="str">
        <f t="shared" si="59"/>
        <v/>
      </c>
      <c r="X189" s="631" t="str">
        <f t="shared" si="59"/>
        <v/>
      </c>
      <c r="Y189" s="632" t="str">
        <f t="shared" si="59"/>
        <v/>
      </c>
      <c r="Z189" s="593" t="str">
        <f t="shared" si="59"/>
        <v/>
      </c>
      <c r="AA189" s="594" t="str">
        <f t="shared" si="59"/>
        <v/>
      </c>
      <c r="AB189" s="629" t="str">
        <f t="shared" si="59"/>
        <v/>
      </c>
      <c r="AC189" s="630" t="str">
        <f t="shared" si="59"/>
        <v/>
      </c>
      <c r="AD189" s="594" t="str">
        <f t="shared" si="59"/>
        <v/>
      </c>
      <c r="AE189" s="594" t="str">
        <f t="shared" si="59"/>
        <v/>
      </c>
      <c r="AF189" s="629" t="str">
        <f t="shared" si="59"/>
        <v/>
      </c>
      <c r="AG189" s="631" t="str">
        <f t="shared" si="59"/>
        <v/>
      </c>
      <c r="AH189" s="632" t="str">
        <f t="shared" si="59"/>
        <v/>
      </c>
      <c r="AI189" s="593" t="str">
        <f t="shared" si="59"/>
        <v/>
      </c>
      <c r="AJ189" s="594" t="str">
        <f t="shared" si="59"/>
        <v/>
      </c>
      <c r="AK189" s="629" t="str">
        <f t="shared" si="59"/>
        <v/>
      </c>
      <c r="AL189" s="630" t="str">
        <f t="shared" si="59"/>
        <v/>
      </c>
      <c r="AM189" s="594" t="str">
        <f t="shared" si="59"/>
        <v/>
      </c>
      <c r="AN189" s="594" t="str">
        <f t="shared" si="59"/>
        <v/>
      </c>
      <c r="AO189" s="629" t="str">
        <f t="shared" si="59"/>
        <v/>
      </c>
      <c r="AP189" s="631" t="str">
        <f t="shared" si="59"/>
        <v/>
      </c>
      <c r="AQ189" s="632" t="str">
        <f t="shared" si="59"/>
        <v/>
      </c>
      <c r="AR189" s="593" t="str">
        <f t="shared" si="59"/>
        <v/>
      </c>
      <c r="AS189" s="594" t="str">
        <f t="shared" si="59"/>
        <v/>
      </c>
      <c r="AT189" s="629" t="str">
        <f t="shared" si="59"/>
        <v/>
      </c>
      <c r="AU189" s="238" t="str">
        <f t="shared" si="59"/>
        <v/>
      </c>
      <c r="AV189" s="238" t="str">
        <f t="shared" si="59"/>
        <v/>
      </c>
    </row>
    <row r="190" spans="1:48" ht="14.1" customHeight="1" thickBot="1">
      <c r="A190" s="633" t="str">
        <f t="shared" ref="A190:AV190" si="60">IF(A60="","",A60)</f>
        <v/>
      </c>
      <c r="B190" s="634" t="str">
        <f t="shared" si="60"/>
        <v/>
      </c>
      <c r="C190" s="634" t="str">
        <f t="shared" si="60"/>
        <v/>
      </c>
      <c r="D190" s="635" t="str">
        <f t="shared" si="60"/>
        <v>Kod</v>
      </c>
      <c r="E190" s="637" t="str">
        <f t="shared" si="60"/>
        <v>TOPLAM</v>
      </c>
      <c r="F190" s="634" t="str">
        <f t="shared" si="60"/>
        <v/>
      </c>
      <c r="G190" s="634" t="str">
        <f t="shared" si="60"/>
        <v/>
      </c>
      <c r="H190" s="634" t="str">
        <f t="shared" si="60"/>
        <v/>
      </c>
      <c r="I190" s="634" t="str">
        <f t="shared" si="60"/>
        <v/>
      </c>
      <c r="J190" s="634" t="str">
        <f t="shared" si="60"/>
        <v/>
      </c>
      <c r="K190" s="634" t="str">
        <f t="shared" si="60"/>
        <v/>
      </c>
      <c r="L190" s="634" t="str">
        <f t="shared" si="60"/>
        <v/>
      </c>
      <c r="M190" s="634" t="str">
        <f t="shared" si="60"/>
        <v/>
      </c>
      <c r="N190" s="634" t="str">
        <f t="shared" si="60"/>
        <v/>
      </c>
      <c r="O190" s="634" t="str">
        <f t="shared" si="60"/>
        <v/>
      </c>
      <c r="P190" s="634" t="str">
        <f t="shared" si="60"/>
        <v/>
      </c>
      <c r="Q190" s="634" t="str">
        <f t="shared" si="60"/>
        <v/>
      </c>
      <c r="R190" s="634" t="str">
        <f t="shared" si="60"/>
        <v/>
      </c>
      <c r="S190" s="638" t="str">
        <f t="shared" si="60"/>
        <v/>
      </c>
      <c r="T190" s="639">
        <f t="shared" si="60"/>
        <v>0</v>
      </c>
      <c r="U190" s="618" t="str">
        <f t="shared" si="60"/>
        <v/>
      </c>
      <c r="V190" s="618" t="str">
        <f t="shared" si="60"/>
        <v/>
      </c>
      <c r="W190" s="640" t="str">
        <f t="shared" si="60"/>
        <v/>
      </c>
      <c r="X190" s="641">
        <f t="shared" si="60"/>
        <v>3</v>
      </c>
      <c r="Y190" s="620" t="str">
        <f t="shared" si="60"/>
        <v/>
      </c>
      <c r="Z190" s="621" t="str">
        <f t="shared" si="60"/>
        <v/>
      </c>
      <c r="AA190" s="639">
        <f t="shared" si="60"/>
        <v>0</v>
      </c>
      <c r="AB190" s="642" t="str">
        <f t="shared" si="60"/>
        <v/>
      </c>
      <c r="AC190" s="643">
        <f t="shared" si="60"/>
        <v>3</v>
      </c>
      <c r="AD190" s="639" t="str">
        <f t="shared" si="60"/>
        <v/>
      </c>
      <c r="AE190" s="639">
        <f t="shared" si="60"/>
        <v>0</v>
      </c>
      <c r="AF190" s="642" t="str">
        <f t="shared" si="60"/>
        <v/>
      </c>
      <c r="AG190" s="641">
        <f t="shared" si="60"/>
        <v>3</v>
      </c>
      <c r="AH190" s="620" t="str">
        <f t="shared" si="60"/>
        <v/>
      </c>
      <c r="AI190" s="621" t="str">
        <f t="shared" si="60"/>
        <v/>
      </c>
      <c r="AJ190" s="639">
        <f t="shared" si="60"/>
        <v>0</v>
      </c>
      <c r="AK190" s="642" t="str">
        <f t="shared" si="60"/>
        <v/>
      </c>
      <c r="AL190" s="643">
        <f t="shared" si="60"/>
        <v>2</v>
      </c>
      <c r="AM190" s="639" t="str">
        <f t="shared" si="60"/>
        <v/>
      </c>
      <c r="AN190" s="639">
        <f t="shared" si="60"/>
        <v>0</v>
      </c>
      <c r="AO190" s="642" t="str">
        <f t="shared" si="60"/>
        <v/>
      </c>
      <c r="AP190" s="641">
        <f t="shared" si="60"/>
        <v>0</v>
      </c>
      <c r="AQ190" s="620" t="str">
        <f t="shared" si="60"/>
        <v/>
      </c>
      <c r="AR190" s="621" t="str">
        <f t="shared" si="60"/>
        <v/>
      </c>
      <c r="AS190" s="639">
        <f t="shared" si="60"/>
        <v>0</v>
      </c>
      <c r="AT190" s="642" t="str">
        <f t="shared" si="60"/>
        <v/>
      </c>
      <c r="AU190" s="238" t="str">
        <f t="shared" si="60"/>
        <v/>
      </c>
      <c r="AV190" s="238" t="str">
        <f t="shared" si="60"/>
        <v/>
      </c>
    </row>
    <row r="191" spans="1:48" ht="14.1" customHeight="1" thickBot="1">
      <c r="A191" s="644" t="str">
        <f t="shared" ref="A191:AV191" si="61">IF(A61="","",A61)</f>
        <v/>
      </c>
      <c r="B191" s="645" t="str">
        <f t="shared" si="61"/>
        <v/>
      </c>
      <c r="C191" s="645" t="str">
        <f t="shared" si="61"/>
        <v/>
      </c>
      <c r="D191" s="636" t="str">
        <f t="shared" si="61"/>
        <v/>
      </c>
      <c r="E191" s="646" t="str">
        <f t="shared" si="61"/>
        <v>ÜCRETE TABİ DERS SAYISI(ÜTDS)</v>
      </c>
      <c r="F191" s="647" t="str">
        <f t="shared" si="61"/>
        <v/>
      </c>
      <c r="G191" s="647" t="str">
        <f t="shared" si="61"/>
        <v/>
      </c>
      <c r="H191" s="647" t="str">
        <f t="shared" si="61"/>
        <v/>
      </c>
      <c r="I191" s="647" t="str">
        <f t="shared" si="61"/>
        <v/>
      </c>
      <c r="J191" s="647" t="str">
        <f t="shared" si="61"/>
        <v/>
      </c>
      <c r="K191" s="647" t="str">
        <f t="shared" si="61"/>
        <v/>
      </c>
      <c r="L191" s="647" t="str">
        <f t="shared" si="61"/>
        <v/>
      </c>
      <c r="M191" s="647" t="str">
        <f t="shared" si="61"/>
        <v/>
      </c>
      <c r="N191" s="647" t="str">
        <f t="shared" si="61"/>
        <v/>
      </c>
      <c r="O191" s="647" t="str">
        <f t="shared" si="61"/>
        <v/>
      </c>
      <c r="P191" s="647" t="str">
        <f t="shared" si="61"/>
        <v/>
      </c>
      <c r="Q191" s="647" t="str">
        <f t="shared" si="61"/>
        <v/>
      </c>
      <c r="R191" s="647" t="str">
        <f t="shared" si="61"/>
        <v/>
      </c>
      <c r="S191" s="648" t="str">
        <f t="shared" si="61"/>
        <v/>
      </c>
      <c r="T191" s="594" t="str">
        <f t="shared" si="61"/>
        <v/>
      </c>
      <c r="U191" s="594" t="str">
        <f t="shared" si="61"/>
        <v/>
      </c>
      <c r="V191" s="594" t="str">
        <f t="shared" si="61"/>
        <v/>
      </c>
      <c r="W191" s="629" t="str">
        <f t="shared" si="61"/>
        <v/>
      </c>
      <c r="X191" s="600">
        <f t="shared" si="61"/>
        <v>3</v>
      </c>
      <c r="Y191" s="601" t="str">
        <f t="shared" si="61"/>
        <v/>
      </c>
      <c r="Z191" s="601" t="str">
        <f t="shared" si="61"/>
        <v/>
      </c>
      <c r="AA191" s="601" t="str">
        <f t="shared" si="61"/>
        <v/>
      </c>
      <c r="AB191" s="602" t="str">
        <f t="shared" si="61"/>
        <v/>
      </c>
      <c r="AC191" s="600">
        <f t="shared" si="61"/>
        <v>3</v>
      </c>
      <c r="AD191" s="601" t="str">
        <f t="shared" si="61"/>
        <v/>
      </c>
      <c r="AE191" s="601" t="str">
        <f t="shared" si="61"/>
        <v/>
      </c>
      <c r="AF191" s="602" t="str">
        <f t="shared" si="61"/>
        <v/>
      </c>
      <c r="AG191" s="600">
        <f t="shared" si="61"/>
        <v>3</v>
      </c>
      <c r="AH191" s="601" t="str">
        <f t="shared" si="61"/>
        <v/>
      </c>
      <c r="AI191" s="601" t="str">
        <f t="shared" si="61"/>
        <v/>
      </c>
      <c r="AJ191" s="601" t="str">
        <f t="shared" si="61"/>
        <v/>
      </c>
      <c r="AK191" s="602" t="str">
        <f t="shared" si="61"/>
        <v/>
      </c>
      <c r="AL191" s="600">
        <f t="shared" si="61"/>
        <v>1</v>
      </c>
      <c r="AM191" s="601" t="str">
        <f t="shared" si="61"/>
        <v/>
      </c>
      <c r="AN191" s="601" t="str">
        <f t="shared" si="61"/>
        <v/>
      </c>
      <c r="AO191" s="602" t="str">
        <f t="shared" si="61"/>
        <v/>
      </c>
      <c r="AP191" s="600">
        <f t="shared" si="61"/>
        <v>0</v>
      </c>
      <c r="AQ191" s="601" t="str">
        <f t="shared" si="61"/>
        <v/>
      </c>
      <c r="AR191" s="601" t="str">
        <f t="shared" si="61"/>
        <v/>
      </c>
      <c r="AS191" s="601" t="str">
        <f t="shared" si="61"/>
        <v/>
      </c>
      <c r="AT191" s="602" t="str">
        <f t="shared" si="61"/>
        <v/>
      </c>
      <c r="AU191" s="603">
        <f t="shared" si="61"/>
        <v>10</v>
      </c>
      <c r="AV191" s="604" t="str">
        <f t="shared" si="61"/>
        <v/>
      </c>
    </row>
    <row r="192" spans="1:48" ht="14.1" customHeight="1">
      <c r="A192" s="605" t="str">
        <f t="shared" ref="A192:AV192" si="62">IF(A62="","",A62)</f>
        <v>ÜTDS NIN BİRİMLERE DAĞILIMI</v>
      </c>
      <c r="B192" s="606" t="str">
        <f t="shared" si="62"/>
        <v/>
      </c>
      <c r="C192" s="607" t="str">
        <f t="shared" si="62"/>
        <v/>
      </c>
      <c r="D192" s="266">
        <f t="shared" si="62"/>
        <v>1</v>
      </c>
      <c r="E192" s="614" t="str">
        <f t="shared" si="62"/>
        <v>İKTİSADİ VE İDARİ BİL. FAKÜLTESİ</v>
      </c>
      <c r="F192" s="615" t="str">
        <f t="shared" si="62"/>
        <v/>
      </c>
      <c r="G192" s="615" t="str">
        <f t="shared" si="62"/>
        <v/>
      </c>
      <c r="H192" s="615" t="str">
        <f t="shared" si="62"/>
        <v/>
      </c>
      <c r="I192" s="615" t="str">
        <f t="shared" si="62"/>
        <v/>
      </c>
      <c r="J192" s="615" t="str">
        <f t="shared" si="62"/>
        <v/>
      </c>
      <c r="K192" s="615" t="str">
        <f t="shared" si="62"/>
        <v/>
      </c>
      <c r="L192" s="615" t="str">
        <f t="shared" si="62"/>
        <v/>
      </c>
      <c r="M192" s="615" t="str">
        <f t="shared" si="62"/>
        <v/>
      </c>
      <c r="N192" s="615" t="str">
        <f t="shared" si="62"/>
        <v/>
      </c>
      <c r="O192" s="615" t="str">
        <f t="shared" si="62"/>
        <v/>
      </c>
      <c r="P192" s="615" t="str">
        <f t="shared" si="62"/>
        <v/>
      </c>
      <c r="Q192" s="615" t="str">
        <f t="shared" si="62"/>
        <v/>
      </c>
      <c r="R192" s="615" t="str">
        <f t="shared" si="62"/>
        <v/>
      </c>
      <c r="S192" s="616" t="str">
        <f t="shared" si="62"/>
        <v/>
      </c>
      <c r="T192" s="617" t="str">
        <f t="shared" si="62"/>
        <v/>
      </c>
      <c r="U192" s="618" t="str">
        <f t="shared" si="62"/>
        <v/>
      </c>
      <c r="V192" s="618" t="str">
        <f t="shared" si="62"/>
        <v/>
      </c>
      <c r="W192" s="618" t="str">
        <f t="shared" si="62"/>
        <v/>
      </c>
      <c r="X192" s="619">
        <f t="shared" si="62"/>
        <v>3</v>
      </c>
      <c r="Y192" s="620" t="str">
        <f t="shared" si="62"/>
        <v/>
      </c>
      <c r="Z192" s="620" t="str">
        <f t="shared" si="62"/>
        <v/>
      </c>
      <c r="AA192" s="620" t="str">
        <f t="shared" si="62"/>
        <v/>
      </c>
      <c r="AB192" s="621" t="str">
        <f t="shared" si="62"/>
        <v/>
      </c>
      <c r="AC192" s="619">
        <f t="shared" si="62"/>
        <v>3</v>
      </c>
      <c r="AD192" s="620" t="str">
        <f t="shared" si="62"/>
        <v/>
      </c>
      <c r="AE192" s="620" t="str">
        <f t="shared" si="62"/>
        <v/>
      </c>
      <c r="AF192" s="621" t="str">
        <f t="shared" si="62"/>
        <v/>
      </c>
      <c r="AG192" s="619">
        <f t="shared" si="62"/>
        <v>3</v>
      </c>
      <c r="AH192" s="620" t="str">
        <f t="shared" si="62"/>
        <v/>
      </c>
      <c r="AI192" s="620" t="str">
        <f t="shared" si="62"/>
        <v/>
      </c>
      <c r="AJ192" s="620" t="str">
        <f t="shared" si="62"/>
        <v/>
      </c>
      <c r="AK192" s="621" t="str">
        <f t="shared" si="62"/>
        <v/>
      </c>
      <c r="AL192" s="619">
        <f t="shared" si="62"/>
        <v>1</v>
      </c>
      <c r="AM192" s="620" t="str">
        <f t="shared" si="62"/>
        <v/>
      </c>
      <c r="AN192" s="620" t="str">
        <f t="shared" si="62"/>
        <v/>
      </c>
      <c r="AO192" s="621" t="str">
        <f t="shared" si="62"/>
        <v/>
      </c>
      <c r="AP192" s="619">
        <f t="shared" si="62"/>
        <v>0</v>
      </c>
      <c r="AQ192" s="620" t="str">
        <f t="shared" si="62"/>
        <v/>
      </c>
      <c r="AR192" s="620" t="str">
        <f t="shared" si="62"/>
        <v/>
      </c>
      <c r="AS192" s="620" t="str">
        <f t="shared" si="62"/>
        <v/>
      </c>
      <c r="AT192" s="621" t="str">
        <f t="shared" si="62"/>
        <v/>
      </c>
      <c r="AU192" s="622">
        <f t="shared" si="62"/>
        <v>10</v>
      </c>
      <c r="AV192" s="623" t="str">
        <f t="shared" si="62"/>
        <v/>
      </c>
    </row>
    <row r="193" spans="1:48" ht="14.1" customHeight="1">
      <c r="A193" s="608" t="str">
        <f t="shared" ref="A193:AV193" si="63">IF(A63="","",A63)</f>
        <v/>
      </c>
      <c r="B193" s="609" t="str">
        <f t="shared" si="63"/>
        <v/>
      </c>
      <c r="C193" s="610" t="str">
        <f t="shared" si="63"/>
        <v/>
      </c>
      <c r="D193" s="267">
        <f t="shared" si="63"/>
        <v>2</v>
      </c>
      <c r="E193" s="624" t="str">
        <f t="shared" si="63"/>
        <v/>
      </c>
      <c r="F193" s="625" t="str">
        <f t="shared" si="63"/>
        <v/>
      </c>
      <c r="G193" s="625" t="str">
        <f t="shared" si="63"/>
        <v/>
      </c>
      <c r="H193" s="625" t="str">
        <f t="shared" si="63"/>
        <v/>
      </c>
      <c r="I193" s="625" t="str">
        <f t="shared" si="63"/>
        <v/>
      </c>
      <c r="J193" s="625" t="str">
        <f t="shared" si="63"/>
        <v/>
      </c>
      <c r="K193" s="625" t="str">
        <f t="shared" si="63"/>
        <v/>
      </c>
      <c r="L193" s="625" t="str">
        <f t="shared" si="63"/>
        <v/>
      </c>
      <c r="M193" s="625" t="str">
        <f t="shared" si="63"/>
        <v/>
      </c>
      <c r="N193" s="625" t="str">
        <f t="shared" si="63"/>
        <v/>
      </c>
      <c r="O193" s="625" t="str">
        <f t="shared" si="63"/>
        <v/>
      </c>
      <c r="P193" s="625" t="str">
        <f t="shared" si="63"/>
        <v/>
      </c>
      <c r="Q193" s="625" t="str">
        <f t="shared" si="63"/>
        <v/>
      </c>
      <c r="R193" s="625" t="str">
        <f t="shared" si="63"/>
        <v/>
      </c>
      <c r="S193" s="626" t="str">
        <f t="shared" si="63"/>
        <v/>
      </c>
      <c r="T193" s="627" t="str">
        <f t="shared" si="63"/>
        <v/>
      </c>
      <c r="U193" s="628" t="str">
        <f t="shared" si="63"/>
        <v/>
      </c>
      <c r="V193" s="628" t="str">
        <f t="shared" si="63"/>
        <v/>
      </c>
      <c r="W193" s="628" t="str">
        <f t="shared" si="63"/>
        <v/>
      </c>
      <c r="X193" s="585">
        <f t="shared" si="63"/>
        <v>0</v>
      </c>
      <c r="Y193" s="586" t="str">
        <f t="shared" si="63"/>
        <v/>
      </c>
      <c r="Z193" s="586" t="str">
        <f t="shared" si="63"/>
        <v/>
      </c>
      <c r="AA193" s="586" t="str">
        <f t="shared" si="63"/>
        <v/>
      </c>
      <c r="AB193" s="587" t="str">
        <f t="shared" si="63"/>
        <v/>
      </c>
      <c r="AC193" s="585">
        <f t="shared" si="63"/>
        <v>0</v>
      </c>
      <c r="AD193" s="586" t="str">
        <f t="shared" si="63"/>
        <v/>
      </c>
      <c r="AE193" s="586" t="str">
        <f t="shared" si="63"/>
        <v/>
      </c>
      <c r="AF193" s="587" t="str">
        <f t="shared" si="63"/>
        <v/>
      </c>
      <c r="AG193" s="585">
        <f t="shared" si="63"/>
        <v>0</v>
      </c>
      <c r="AH193" s="586" t="str">
        <f t="shared" si="63"/>
        <v/>
      </c>
      <c r="AI193" s="586" t="str">
        <f t="shared" si="63"/>
        <v/>
      </c>
      <c r="AJ193" s="586" t="str">
        <f t="shared" si="63"/>
        <v/>
      </c>
      <c r="AK193" s="587" t="str">
        <f t="shared" si="63"/>
        <v/>
      </c>
      <c r="AL193" s="585">
        <f t="shared" si="63"/>
        <v>0</v>
      </c>
      <c r="AM193" s="586" t="str">
        <f t="shared" si="63"/>
        <v/>
      </c>
      <c r="AN193" s="586" t="str">
        <f t="shared" si="63"/>
        <v/>
      </c>
      <c r="AO193" s="587" t="str">
        <f t="shared" si="63"/>
        <v/>
      </c>
      <c r="AP193" s="585">
        <f t="shared" si="63"/>
        <v>0</v>
      </c>
      <c r="AQ193" s="586" t="str">
        <f t="shared" si="63"/>
        <v/>
      </c>
      <c r="AR193" s="586" t="str">
        <f t="shared" si="63"/>
        <v/>
      </c>
      <c r="AS193" s="586" t="str">
        <f t="shared" si="63"/>
        <v/>
      </c>
      <c r="AT193" s="587" t="str">
        <f t="shared" si="63"/>
        <v/>
      </c>
      <c r="AU193" s="588">
        <f t="shared" si="63"/>
        <v>0</v>
      </c>
      <c r="AV193" s="589" t="str">
        <f t="shared" si="63"/>
        <v/>
      </c>
    </row>
    <row r="194" spans="1:48" ht="14.1" customHeight="1">
      <c r="A194" s="608" t="str">
        <f t="shared" ref="A194:AV194" si="64">IF(A64="","",A64)</f>
        <v/>
      </c>
      <c r="B194" s="609" t="str">
        <f t="shared" si="64"/>
        <v/>
      </c>
      <c r="C194" s="610" t="str">
        <f t="shared" si="64"/>
        <v/>
      </c>
      <c r="D194" s="267">
        <f t="shared" si="64"/>
        <v>3</v>
      </c>
      <c r="E194" s="624" t="str">
        <f t="shared" si="64"/>
        <v/>
      </c>
      <c r="F194" s="625" t="str">
        <f t="shared" si="64"/>
        <v/>
      </c>
      <c r="G194" s="625" t="str">
        <f t="shared" si="64"/>
        <v/>
      </c>
      <c r="H194" s="625" t="str">
        <f t="shared" si="64"/>
        <v/>
      </c>
      <c r="I194" s="625" t="str">
        <f t="shared" si="64"/>
        <v/>
      </c>
      <c r="J194" s="625" t="str">
        <f t="shared" si="64"/>
        <v/>
      </c>
      <c r="K194" s="625" t="str">
        <f t="shared" si="64"/>
        <v/>
      </c>
      <c r="L194" s="625" t="str">
        <f t="shared" si="64"/>
        <v/>
      </c>
      <c r="M194" s="625" t="str">
        <f t="shared" si="64"/>
        <v/>
      </c>
      <c r="N194" s="625" t="str">
        <f t="shared" si="64"/>
        <v/>
      </c>
      <c r="O194" s="625" t="str">
        <f t="shared" si="64"/>
        <v/>
      </c>
      <c r="P194" s="625" t="str">
        <f t="shared" si="64"/>
        <v/>
      </c>
      <c r="Q194" s="625" t="str">
        <f t="shared" si="64"/>
        <v/>
      </c>
      <c r="R194" s="625" t="str">
        <f t="shared" si="64"/>
        <v/>
      </c>
      <c r="S194" s="626" t="str">
        <f t="shared" si="64"/>
        <v/>
      </c>
      <c r="T194" s="627" t="str">
        <f t="shared" si="64"/>
        <v/>
      </c>
      <c r="U194" s="628" t="str">
        <f t="shared" si="64"/>
        <v/>
      </c>
      <c r="V194" s="628" t="str">
        <f t="shared" si="64"/>
        <v/>
      </c>
      <c r="W194" s="628" t="str">
        <f t="shared" si="64"/>
        <v/>
      </c>
      <c r="X194" s="585">
        <f t="shared" si="64"/>
        <v>0</v>
      </c>
      <c r="Y194" s="586" t="str">
        <f t="shared" si="64"/>
        <v/>
      </c>
      <c r="Z194" s="586" t="str">
        <f t="shared" si="64"/>
        <v/>
      </c>
      <c r="AA194" s="586" t="str">
        <f t="shared" si="64"/>
        <v/>
      </c>
      <c r="AB194" s="587" t="str">
        <f t="shared" si="64"/>
        <v/>
      </c>
      <c r="AC194" s="585">
        <f t="shared" si="64"/>
        <v>0</v>
      </c>
      <c r="AD194" s="586" t="str">
        <f t="shared" si="64"/>
        <v/>
      </c>
      <c r="AE194" s="586" t="str">
        <f t="shared" si="64"/>
        <v/>
      </c>
      <c r="AF194" s="587" t="str">
        <f t="shared" si="64"/>
        <v/>
      </c>
      <c r="AG194" s="585">
        <f t="shared" si="64"/>
        <v>0</v>
      </c>
      <c r="AH194" s="586" t="str">
        <f t="shared" si="64"/>
        <v/>
      </c>
      <c r="AI194" s="586" t="str">
        <f t="shared" si="64"/>
        <v/>
      </c>
      <c r="AJ194" s="586" t="str">
        <f t="shared" si="64"/>
        <v/>
      </c>
      <c r="AK194" s="587" t="str">
        <f t="shared" si="64"/>
        <v/>
      </c>
      <c r="AL194" s="585">
        <f t="shared" si="64"/>
        <v>0</v>
      </c>
      <c r="AM194" s="586" t="str">
        <f t="shared" si="64"/>
        <v/>
      </c>
      <c r="AN194" s="586" t="str">
        <f t="shared" si="64"/>
        <v/>
      </c>
      <c r="AO194" s="587" t="str">
        <f t="shared" si="64"/>
        <v/>
      </c>
      <c r="AP194" s="585">
        <f t="shared" si="64"/>
        <v>0</v>
      </c>
      <c r="AQ194" s="586" t="str">
        <f t="shared" si="64"/>
        <v/>
      </c>
      <c r="AR194" s="586" t="str">
        <f t="shared" si="64"/>
        <v/>
      </c>
      <c r="AS194" s="586" t="str">
        <f t="shared" si="64"/>
        <v/>
      </c>
      <c r="AT194" s="587" t="str">
        <f t="shared" si="64"/>
        <v/>
      </c>
      <c r="AU194" s="588">
        <f t="shared" si="64"/>
        <v>0</v>
      </c>
      <c r="AV194" s="589" t="str">
        <f t="shared" si="64"/>
        <v/>
      </c>
    </row>
    <row r="195" spans="1:48" ht="14.1" customHeight="1" thickBot="1">
      <c r="A195" s="611" t="str">
        <f t="shared" ref="A195:AV195" si="65">IF(A65="","",A65)</f>
        <v/>
      </c>
      <c r="B195" s="612" t="str">
        <f t="shared" si="65"/>
        <v/>
      </c>
      <c r="C195" s="613" t="str">
        <f t="shared" si="65"/>
        <v/>
      </c>
      <c r="D195" s="268">
        <f t="shared" si="65"/>
        <v>4</v>
      </c>
      <c r="E195" s="590" t="str">
        <f t="shared" si="65"/>
        <v/>
      </c>
      <c r="F195" s="591" t="str">
        <f t="shared" si="65"/>
        <v/>
      </c>
      <c r="G195" s="591" t="str">
        <f t="shared" si="65"/>
        <v/>
      </c>
      <c r="H195" s="591" t="str">
        <f t="shared" si="65"/>
        <v/>
      </c>
      <c r="I195" s="591" t="str">
        <f t="shared" si="65"/>
        <v/>
      </c>
      <c r="J195" s="591" t="str">
        <f t="shared" si="65"/>
        <v/>
      </c>
      <c r="K195" s="591" t="str">
        <f t="shared" si="65"/>
        <v/>
      </c>
      <c r="L195" s="591" t="str">
        <f t="shared" si="65"/>
        <v/>
      </c>
      <c r="M195" s="591" t="str">
        <f t="shared" si="65"/>
        <v/>
      </c>
      <c r="N195" s="591" t="str">
        <f t="shared" si="65"/>
        <v/>
      </c>
      <c r="O195" s="591" t="str">
        <f t="shared" si="65"/>
        <v/>
      </c>
      <c r="P195" s="591" t="str">
        <f t="shared" si="65"/>
        <v/>
      </c>
      <c r="Q195" s="591" t="str">
        <f t="shared" si="65"/>
        <v/>
      </c>
      <c r="R195" s="591" t="str">
        <f t="shared" si="65"/>
        <v/>
      </c>
      <c r="S195" s="592" t="str">
        <f t="shared" si="65"/>
        <v/>
      </c>
      <c r="T195" s="593" t="str">
        <f t="shared" si="65"/>
        <v/>
      </c>
      <c r="U195" s="594" t="str">
        <f t="shared" si="65"/>
        <v/>
      </c>
      <c r="V195" s="594" t="str">
        <f t="shared" si="65"/>
        <v/>
      </c>
      <c r="W195" s="594" t="str">
        <f t="shared" si="65"/>
        <v/>
      </c>
      <c r="X195" s="595">
        <f t="shared" si="65"/>
        <v>0</v>
      </c>
      <c r="Y195" s="596" t="str">
        <f t="shared" si="65"/>
        <v/>
      </c>
      <c r="Z195" s="596" t="str">
        <f t="shared" si="65"/>
        <v/>
      </c>
      <c r="AA195" s="596" t="str">
        <f t="shared" si="65"/>
        <v/>
      </c>
      <c r="AB195" s="597" t="str">
        <f t="shared" si="65"/>
        <v/>
      </c>
      <c r="AC195" s="595">
        <f t="shared" si="65"/>
        <v>0</v>
      </c>
      <c r="AD195" s="596" t="str">
        <f t="shared" si="65"/>
        <v/>
      </c>
      <c r="AE195" s="596" t="str">
        <f t="shared" si="65"/>
        <v/>
      </c>
      <c r="AF195" s="597" t="str">
        <f t="shared" si="65"/>
        <v/>
      </c>
      <c r="AG195" s="595">
        <f t="shared" si="65"/>
        <v>0</v>
      </c>
      <c r="AH195" s="596" t="str">
        <f t="shared" si="65"/>
        <v/>
      </c>
      <c r="AI195" s="596" t="str">
        <f t="shared" si="65"/>
        <v/>
      </c>
      <c r="AJ195" s="596" t="str">
        <f t="shared" si="65"/>
        <v/>
      </c>
      <c r="AK195" s="597" t="str">
        <f t="shared" si="65"/>
        <v/>
      </c>
      <c r="AL195" s="595">
        <f t="shared" si="65"/>
        <v>0</v>
      </c>
      <c r="AM195" s="596" t="str">
        <f t="shared" si="65"/>
        <v/>
      </c>
      <c r="AN195" s="596" t="str">
        <f t="shared" si="65"/>
        <v/>
      </c>
      <c r="AO195" s="597" t="str">
        <f t="shared" si="65"/>
        <v/>
      </c>
      <c r="AP195" s="595">
        <f t="shared" si="65"/>
        <v>0</v>
      </c>
      <c r="AQ195" s="596" t="str">
        <f t="shared" si="65"/>
        <v/>
      </c>
      <c r="AR195" s="596" t="str">
        <f t="shared" si="65"/>
        <v/>
      </c>
      <c r="AS195" s="596" t="str">
        <f t="shared" si="65"/>
        <v/>
      </c>
      <c r="AT195" s="597" t="str">
        <f t="shared" si="65"/>
        <v/>
      </c>
      <c r="AU195" s="598">
        <f t="shared" si="65"/>
        <v>0</v>
      </c>
      <c r="AV195" s="599" t="str">
        <f t="shared" si="65"/>
        <v/>
      </c>
    </row>
    <row r="196" spans="1:48" ht="14.1" customHeight="1">
      <c r="A196" s="234" t="str">
        <f t="shared" ref="A196:AV196" si="66">IF(A66="","",A66)</f>
        <v/>
      </c>
      <c r="B196" s="234" t="str">
        <f t="shared" si="66"/>
        <v/>
      </c>
      <c r="C196" s="234" t="str">
        <f t="shared" si="66"/>
        <v/>
      </c>
      <c r="D196" s="234" t="str">
        <f t="shared" si="66"/>
        <v/>
      </c>
      <c r="E196" s="234" t="str">
        <f t="shared" si="66"/>
        <v/>
      </c>
      <c r="F196" s="234" t="str">
        <f t="shared" si="66"/>
        <v/>
      </c>
      <c r="G196" s="234" t="str">
        <f t="shared" si="66"/>
        <v/>
      </c>
      <c r="H196" s="234" t="str">
        <f t="shared" si="66"/>
        <v/>
      </c>
      <c r="I196" s="234" t="str">
        <f t="shared" si="66"/>
        <v/>
      </c>
      <c r="J196" s="234" t="str">
        <f t="shared" si="66"/>
        <v/>
      </c>
      <c r="K196" s="234" t="str">
        <f t="shared" si="66"/>
        <v/>
      </c>
      <c r="L196" s="234" t="str">
        <f t="shared" si="66"/>
        <v/>
      </c>
      <c r="M196" s="234" t="str">
        <f t="shared" si="66"/>
        <v/>
      </c>
      <c r="N196" s="234" t="str">
        <f t="shared" si="66"/>
        <v/>
      </c>
      <c r="O196" s="234" t="str">
        <f t="shared" si="66"/>
        <v/>
      </c>
      <c r="P196" s="234" t="str">
        <f t="shared" si="66"/>
        <v/>
      </c>
      <c r="Q196" s="234" t="str">
        <f t="shared" si="66"/>
        <v/>
      </c>
      <c r="R196" s="234" t="str">
        <f t="shared" si="66"/>
        <v/>
      </c>
      <c r="S196" s="234" t="str">
        <f t="shared" si="66"/>
        <v/>
      </c>
      <c r="T196" s="234" t="str">
        <f t="shared" si="66"/>
        <v/>
      </c>
      <c r="U196" s="234" t="str">
        <f t="shared" si="66"/>
        <v/>
      </c>
      <c r="V196" s="234" t="str">
        <f t="shared" si="66"/>
        <v/>
      </c>
      <c r="W196" s="234" t="str">
        <f t="shared" si="66"/>
        <v/>
      </c>
      <c r="X196" s="234" t="str">
        <f t="shared" si="66"/>
        <v/>
      </c>
      <c r="Y196" s="234" t="str">
        <f t="shared" si="66"/>
        <v/>
      </c>
      <c r="Z196" s="234" t="str">
        <f t="shared" si="66"/>
        <v/>
      </c>
      <c r="AA196" s="234" t="str">
        <f t="shared" si="66"/>
        <v/>
      </c>
      <c r="AB196" s="234" t="str">
        <f t="shared" si="66"/>
        <v/>
      </c>
      <c r="AC196" s="234" t="str">
        <f t="shared" si="66"/>
        <v/>
      </c>
      <c r="AD196" s="234" t="str">
        <f t="shared" si="66"/>
        <v/>
      </c>
      <c r="AE196" s="234" t="str">
        <f t="shared" si="66"/>
        <v/>
      </c>
      <c r="AF196" s="234" t="str">
        <f t="shared" si="66"/>
        <v/>
      </c>
      <c r="AG196" s="234" t="str">
        <f t="shared" si="66"/>
        <v/>
      </c>
      <c r="AH196" s="288" t="str">
        <f t="shared" si="66"/>
        <v/>
      </c>
      <c r="AI196" s="288" t="str">
        <f t="shared" si="66"/>
        <v/>
      </c>
      <c r="AJ196" s="234" t="str">
        <f t="shared" si="66"/>
        <v/>
      </c>
      <c r="AK196" s="234" t="str">
        <f t="shared" si="66"/>
        <v/>
      </c>
      <c r="AL196" s="234" t="str">
        <f t="shared" si="66"/>
        <v/>
      </c>
      <c r="AM196" s="234" t="str">
        <f t="shared" si="66"/>
        <v/>
      </c>
      <c r="AN196" s="234" t="str">
        <f t="shared" si="66"/>
        <v/>
      </c>
      <c r="AO196" s="234" t="str">
        <f t="shared" si="66"/>
        <v/>
      </c>
      <c r="AP196" s="234" t="str">
        <f t="shared" si="66"/>
        <v/>
      </c>
      <c r="AQ196" s="234" t="str">
        <f t="shared" si="66"/>
        <v/>
      </c>
      <c r="AR196" s="234" t="str">
        <f t="shared" si="66"/>
        <v/>
      </c>
      <c r="AS196" s="234" t="str">
        <f t="shared" si="66"/>
        <v/>
      </c>
      <c r="AT196" s="234" t="str">
        <f t="shared" si="66"/>
        <v/>
      </c>
      <c r="AU196" s="234" t="str">
        <f t="shared" si="66"/>
        <v/>
      </c>
      <c r="AV196" s="234" t="str">
        <f t="shared" si="66"/>
        <v/>
      </c>
    </row>
    <row r="197" spans="1:48" ht="14.1" customHeight="1">
      <c r="A197" s="580" t="str">
        <f t="shared" ref="A197:AV197" si="67">IF(A67="","",A67)</f>
        <v>02.04.2012-29.04.2012</v>
      </c>
      <c r="B197" s="580" t="str">
        <f t="shared" si="67"/>
        <v/>
      </c>
      <c r="C197" s="580" t="str">
        <f t="shared" si="67"/>
        <v/>
      </c>
      <c r="D197" s="580" t="str">
        <f t="shared" si="67"/>
        <v/>
      </c>
      <c r="E197" s="580" t="str">
        <f t="shared" si="67"/>
        <v/>
      </c>
      <c r="F197" s="580" t="str">
        <f t="shared" si="67"/>
        <v/>
      </c>
      <c r="G197" s="580" t="str">
        <f t="shared" si="67"/>
        <v/>
      </c>
      <c r="H197" s="580" t="str">
        <f t="shared" si="67"/>
        <v/>
      </c>
      <c r="I197" s="580" t="str">
        <f t="shared" si="67"/>
        <v/>
      </c>
      <c r="J197" s="580" t="str">
        <f t="shared" si="67"/>
        <v>DÖNEMİNDE, TOPLAM OLARAK, Ö.Ö. DE</v>
      </c>
      <c r="K197" s="580" t="str">
        <f t="shared" si="67"/>
        <v/>
      </c>
      <c r="L197" s="580" t="str">
        <f t="shared" si="67"/>
        <v/>
      </c>
      <c r="M197" s="580" t="str">
        <f t="shared" si="67"/>
        <v/>
      </c>
      <c r="N197" s="580" t="str">
        <f t="shared" si="67"/>
        <v/>
      </c>
      <c r="O197" s="580" t="str">
        <f t="shared" si="67"/>
        <v/>
      </c>
      <c r="P197" s="580" t="str">
        <f t="shared" si="67"/>
        <v/>
      </c>
      <c r="Q197" s="580" t="str">
        <f t="shared" si="67"/>
        <v/>
      </c>
      <c r="R197" s="580" t="str">
        <f t="shared" si="67"/>
        <v/>
      </c>
      <c r="S197" s="580" t="str">
        <f t="shared" si="67"/>
        <v/>
      </c>
      <c r="T197" s="580" t="str">
        <f t="shared" si="67"/>
        <v/>
      </c>
      <c r="U197" s="580" t="str">
        <f t="shared" si="67"/>
        <v/>
      </c>
      <c r="V197" s="580" t="str">
        <f t="shared" si="67"/>
        <v/>
      </c>
      <c r="W197" s="580" t="str">
        <f t="shared" si="67"/>
        <v/>
      </c>
      <c r="X197" s="580" t="str">
        <f t="shared" si="67"/>
        <v/>
      </c>
      <c r="Y197" s="581">
        <f t="shared" si="67"/>
        <v>9</v>
      </c>
      <c r="Z197" s="581" t="str">
        <f t="shared" si="67"/>
        <v/>
      </c>
      <c r="AA197" s="581" t="str">
        <f t="shared" si="67"/>
        <v/>
      </c>
      <c r="AB197" s="580" t="str">
        <f t="shared" si="67"/>
        <v>İ.Ö. DE</v>
      </c>
      <c r="AC197" s="580" t="str">
        <f t="shared" si="67"/>
        <v/>
      </c>
      <c r="AD197" s="581">
        <f t="shared" si="67"/>
        <v>10</v>
      </c>
      <c r="AE197" s="581" t="str">
        <f t="shared" si="67"/>
        <v/>
      </c>
      <c r="AF197" s="580" t="str">
        <f t="shared" si="67"/>
        <v xml:space="preserve">SAAT EK DERS; </v>
      </c>
      <c r="AG197" s="580" t="str">
        <f t="shared" si="67"/>
        <v/>
      </c>
      <c r="AH197" s="580" t="str">
        <f t="shared" si="67"/>
        <v/>
      </c>
      <c r="AI197" s="580" t="str">
        <f t="shared" si="67"/>
        <v/>
      </c>
      <c r="AJ197" s="580" t="str">
        <f t="shared" si="67"/>
        <v/>
      </c>
      <c r="AK197" s="580" t="str">
        <f t="shared" si="67"/>
        <v/>
      </c>
      <c r="AL197" s="580" t="str">
        <f t="shared" si="67"/>
        <v/>
      </c>
      <c r="AM197" s="580">
        <f t="shared" si="67"/>
        <v>4</v>
      </c>
      <c r="AN197" s="580" t="str">
        <f t="shared" si="67"/>
        <v/>
      </c>
      <c r="AO197" s="580" t="str">
        <f t="shared" si="67"/>
        <v/>
      </c>
      <c r="AP197" s="580" t="str">
        <f t="shared" si="67"/>
        <v/>
      </c>
      <c r="AQ197" s="580" t="str">
        <f t="shared" si="67"/>
        <v/>
      </c>
      <c r="AR197" s="580" t="str">
        <f t="shared" si="67"/>
        <v/>
      </c>
      <c r="AS197" s="580" t="str">
        <f t="shared" si="67"/>
        <v>HAFTADA</v>
      </c>
      <c r="AT197" s="580" t="str">
        <f t="shared" si="67"/>
        <v/>
      </c>
      <c r="AU197" s="580" t="str">
        <f t="shared" si="67"/>
        <v/>
      </c>
      <c r="AV197" s="580" t="str">
        <f t="shared" si="67"/>
        <v/>
      </c>
    </row>
    <row r="198" spans="1:48" ht="14.1" customHeight="1">
      <c r="A198" s="581">
        <f t="shared" ref="A198:AV198" si="68">IF(A68="","",A68)</f>
        <v>0</v>
      </c>
      <c r="B198" s="581" t="str">
        <f t="shared" si="68"/>
        <v/>
      </c>
      <c r="C198" s="580" t="str">
        <f t="shared" si="68"/>
        <v>ARASINAV YAPILMIŞTIR.</v>
      </c>
      <c r="D198" s="580" t="str">
        <f t="shared" si="68"/>
        <v/>
      </c>
      <c r="E198" s="580" t="str">
        <f t="shared" si="68"/>
        <v/>
      </c>
      <c r="F198" s="580" t="str">
        <f t="shared" si="68"/>
        <v/>
      </c>
      <c r="G198" s="580" t="str">
        <f t="shared" si="68"/>
        <v/>
      </c>
      <c r="H198" s="580" t="str">
        <f t="shared" si="68"/>
        <v/>
      </c>
      <c r="I198" s="580" t="str">
        <f t="shared" si="68"/>
        <v/>
      </c>
      <c r="J198" s="580" t="str">
        <f t="shared" si="68"/>
        <v/>
      </c>
      <c r="K198" s="580" t="str">
        <f t="shared" si="68"/>
        <v/>
      </c>
      <c r="L198" s="580" t="str">
        <f t="shared" si="68"/>
        <v/>
      </c>
      <c r="M198" s="581" t="str">
        <f t="shared" si="68"/>
        <v>BİRİMİMİZDE Ö.Ö. DE</v>
      </c>
      <c r="N198" s="581" t="str">
        <f t="shared" si="68"/>
        <v/>
      </c>
      <c r="O198" s="581" t="str">
        <f t="shared" si="68"/>
        <v/>
      </c>
      <c r="P198" s="581" t="str">
        <f t="shared" si="68"/>
        <v/>
      </c>
      <c r="Q198" s="581" t="str">
        <f t="shared" si="68"/>
        <v/>
      </c>
      <c r="R198" s="581" t="str">
        <f t="shared" si="68"/>
        <v/>
      </c>
      <c r="S198" s="581" t="str">
        <f t="shared" si="68"/>
        <v/>
      </c>
      <c r="T198" s="581" t="str">
        <f t="shared" si="68"/>
        <v/>
      </c>
      <c r="U198" s="581" t="str">
        <f t="shared" si="68"/>
        <v/>
      </c>
      <c r="V198" s="581" t="str">
        <f t="shared" si="68"/>
        <v/>
      </c>
      <c r="W198" s="581" t="str">
        <f t="shared" si="68"/>
        <v/>
      </c>
      <c r="X198" s="582">
        <f t="shared" si="68"/>
        <v>9</v>
      </c>
      <c r="Y198" s="582" t="str">
        <f t="shared" si="68"/>
        <v/>
      </c>
      <c r="Z198" s="582" t="str">
        <f t="shared" si="68"/>
        <v/>
      </c>
      <c r="AA198" s="582" t="str">
        <f t="shared" si="68"/>
        <v/>
      </c>
      <c r="AB198" s="581" t="str">
        <f t="shared" si="68"/>
        <v>İ.Ö. DE</v>
      </c>
      <c r="AC198" s="581" t="str">
        <f t="shared" si="68"/>
        <v/>
      </c>
      <c r="AD198" s="581" t="str">
        <f t="shared" si="68"/>
        <v/>
      </c>
      <c r="AE198" s="582">
        <f t="shared" si="68"/>
        <v>10</v>
      </c>
      <c r="AF198" s="582" t="str">
        <f t="shared" si="68"/>
        <v/>
      </c>
      <c r="AG198" s="582" t="str">
        <f t="shared" si="68"/>
        <v/>
      </c>
      <c r="AH198" s="289" t="str">
        <f t="shared" si="68"/>
        <v/>
      </c>
      <c r="AI198" s="289" t="str">
        <f t="shared" si="68"/>
        <v/>
      </c>
      <c r="AJ198" s="583" t="str">
        <f t="shared" si="68"/>
        <v>SAAT EK DERS YAPILMIŞTIR.</v>
      </c>
      <c r="AK198" s="584" t="str">
        <f t="shared" si="68"/>
        <v/>
      </c>
      <c r="AL198" s="584" t="str">
        <f t="shared" si="68"/>
        <v/>
      </c>
      <c r="AM198" s="584" t="str">
        <f t="shared" si="68"/>
        <v/>
      </c>
      <c r="AN198" s="584" t="str">
        <f t="shared" si="68"/>
        <v/>
      </c>
      <c r="AO198" s="584" t="str">
        <f t="shared" si="68"/>
        <v/>
      </c>
      <c r="AP198" s="584" t="str">
        <f t="shared" si="68"/>
        <v/>
      </c>
      <c r="AQ198" s="584" t="str">
        <f t="shared" si="68"/>
        <v/>
      </c>
      <c r="AR198" s="584" t="str">
        <f t="shared" si="68"/>
        <v/>
      </c>
      <c r="AS198" s="584" t="str">
        <f t="shared" si="68"/>
        <v/>
      </c>
      <c r="AT198" s="584" t="str">
        <f t="shared" si="68"/>
        <v/>
      </c>
      <c r="AU198" s="584" t="str">
        <f t="shared" si="68"/>
        <v/>
      </c>
      <c r="AV198" s="584" t="str">
        <f t="shared" si="68"/>
        <v/>
      </c>
    </row>
    <row r="199" spans="1:48" ht="14.1" customHeight="1">
      <c r="A199" s="522" t="str">
        <f t="shared" ref="A199:AV199" si="69">IF(A69="","",A69)</f>
        <v/>
      </c>
      <c r="B199" s="523" t="str">
        <f t="shared" si="69"/>
        <v/>
      </c>
      <c r="C199" s="523" t="str">
        <f t="shared" si="69"/>
        <v/>
      </c>
      <c r="D199" s="523" t="str">
        <f t="shared" si="69"/>
        <v/>
      </c>
      <c r="E199" s="523" t="str">
        <f t="shared" si="69"/>
        <v/>
      </c>
      <c r="F199" s="523" t="str">
        <f t="shared" si="69"/>
        <v/>
      </c>
      <c r="G199" s="523" t="str">
        <f t="shared" si="69"/>
        <v/>
      </c>
      <c r="H199" s="523" t="str">
        <f t="shared" si="69"/>
        <v/>
      </c>
      <c r="I199" s="523" t="str">
        <f t="shared" si="69"/>
        <v/>
      </c>
      <c r="J199" s="523" t="str">
        <f t="shared" si="69"/>
        <v/>
      </c>
      <c r="K199" s="523" t="str">
        <f t="shared" si="69"/>
        <v/>
      </c>
      <c r="L199" s="523" t="str">
        <f t="shared" si="69"/>
        <v/>
      </c>
      <c r="M199" s="290" t="str">
        <f t="shared" si="69"/>
        <v/>
      </c>
      <c r="N199" s="290" t="str">
        <f t="shared" si="69"/>
        <v/>
      </c>
      <c r="O199" s="290" t="str">
        <f t="shared" si="69"/>
        <v/>
      </c>
      <c r="P199" s="235" t="str">
        <f t="shared" si="69"/>
        <v/>
      </c>
      <c r="Q199" s="235" t="str">
        <f t="shared" si="69"/>
        <v/>
      </c>
      <c r="R199" s="235" t="str">
        <f t="shared" si="69"/>
        <v/>
      </c>
      <c r="S199" s="235" t="str">
        <f t="shared" si="69"/>
        <v/>
      </c>
      <c r="T199" s="235" t="str">
        <f t="shared" si="69"/>
        <v/>
      </c>
      <c r="U199" s="235" t="str">
        <f t="shared" si="69"/>
        <v/>
      </c>
      <c r="V199" s="235" t="str">
        <f t="shared" si="69"/>
        <v/>
      </c>
      <c r="W199" s="235" t="str">
        <f t="shared" si="69"/>
        <v/>
      </c>
      <c r="X199" s="235" t="str">
        <f t="shared" si="69"/>
        <v/>
      </c>
      <c r="Y199" s="235" t="str">
        <f t="shared" si="69"/>
        <v/>
      </c>
      <c r="Z199" s="235" t="str">
        <f t="shared" si="69"/>
        <v/>
      </c>
      <c r="AA199" s="235" t="str">
        <f t="shared" si="69"/>
        <v/>
      </c>
      <c r="AB199" s="235" t="str">
        <f t="shared" si="69"/>
        <v/>
      </c>
      <c r="AC199" s="235" t="str">
        <f t="shared" si="69"/>
        <v/>
      </c>
      <c r="AD199" s="234" t="str">
        <f t="shared" si="69"/>
        <v/>
      </c>
      <c r="AE199" s="234" t="str">
        <f t="shared" si="69"/>
        <v/>
      </c>
      <c r="AF199" s="234" t="str">
        <f t="shared" si="69"/>
        <v/>
      </c>
      <c r="AG199" s="234" t="str">
        <f t="shared" si="69"/>
        <v/>
      </c>
      <c r="AH199" s="234" t="str">
        <f t="shared" si="69"/>
        <v/>
      </c>
      <c r="AI199" s="234" t="str">
        <f t="shared" si="69"/>
        <v/>
      </c>
      <c r="AJ199" s="234" t="str">
        <f t="shared" si="69"/>
        <v/>
      </c>
      <c r="AK199" s="234" t="str">
        <f t="shared" si="69"/>
        <v/>
      </c>
      <c r="AL199" s="234" t="str">
        <f t="shared" si="69"/>
        <v/>
      </c>
      <c r="AM199" s="234" t="str">
        <f t="shared" si="69"/>
        <v/>
      </c>
      <c r="AN199" s="234" t="str">
        <f t="shared" si="69"/>
        <v/>
      </c>
      <c r="AO199" s="234" t="str">
        <f t="shared" si="69"/>
        <v/>
      </c>
      <c r="AP199" s="234" t="str">
        <f t="shared" si="69"/>
        <v/>
      </c>
      <c r="AQ199" s="234" t="str">
        <f t="shared" si="69"/>
        <v/>
      </c>
      <c r="AR199" s="234" t="str">
        <f t="shared" si="69"/>
        <v/>
      </c>
      <c r="AS199" s="234" t="str">
        <f t="shared" si="69"/>
        <v/>
      </c>
      <c r="AT199" s="234" t="str">
        <f t="shared" si="69"/>
        <v/>
      </c>
      <c r="AU199" s="234" t="str">
        <f t="shared" si="69"/>
        <v/>
      </c>
      <c r="AV199" s="238" t="str">
        <f t="shared" si="69"/>
        <v/>
      </c>
    </row>
    <row r="200" spans="1:48" ht="14.1" customHeight="1">
      <c r="A200" s="524" t="str">
        <f t="shared" ref="A200:AV200" si="70">IF(A70="","",A70)</f>
        <v/>
      </c>
      <c r="B200" s="524" t="str">
        <f t="shared" si="70"/>
        <v/>
      </c>
      <c r="C200" s="524" t="str">
        <f t="shared" si="70"/>
        <v/>
      </c>
      <c r="D200" s="524" t="str">
        <f t="shared" si="70"/>
        <v/>
      </c>
      <c r="E200" s="524" t="str">
        <f t="shared" si="70"/>
        <v/>
      </c>
      <c r="F200" s="524" t="str">
        <f t="shared" si="70"/>
        <v/>
      </c>
      <c r="G200" s="524" t="str">
        <f t="shared" si="70"/>
        <v/>
      </c>
      <c r="H200" s="524" t="str">
        <f t="shared" si="70"/>
        <v/>
      </c>
      <c r="I200" s="524" t="str">
        <f t="shared" si="70"/>
        <v/>
      </c>
      <c r="J200" s="524" t="str">
        <f t="shared" si="70"/>
        <v/>
      </c>
      <c r="K200" s="524" t="str">
        <f t="shared" si="70"/>
        <v/>
      </c>
      <c r="L200" s="524" t="str">
        <f t="shared" si="70"/>
        <v/>
      </c>
      <c r="M200" s="525" t="str">
        <f t="shared" si="70"/>
        <v/>
      </c>
      <c r="N200" s="525" t="str">
        <f t="shared" si="70"/>
        <v/>
      </c>
      <c r="O200" s="525" t="str">
        <f t="shared" si="70"/>
        <v/>
      </c>
      <c r="P200" s="525" t="str">
        <f t="shared" si="70"/>
        <v/>
      </c>
      <c r="Q200" s="525" t="str">
        <f t="shared" si="70"/>
        <v/>
      </c>
      <c r="R200" s="525" t="str">
        <f t="shared" si="70"/>
        <v/>
      </c>
      <c r="S200" s="525" t="str">
        <f t="shared" si="70"/>
        <v/>
      </c>
      <c r="T200" s="525" t="str">
        <f t="shared" si="70"/>
        <v/>
      </c>
      <c r="U200" s="525" t="str">
        <f t="shared" si="70"/>
        <v/>
      </c>
      <c r="V200" s="525" t="str">
        <f t="shared" si="70"/>
        <v/>
      </c>
      <c r="W200" s="525" t="str">
        <f t="shared" si="70"/>
        <v/>
      </c>
      <c r="X200" s="525" t="str">
        <f t="shared" si="70"/>
        <v/>
      </c>
      <c r="Y200" s="525" t="str">
        <f t="shared" si="70"/>
        <v/>
      </c>
      <c r="Z200" s="525" t="str">
        <f t="shared" si="70"/>
        <v/>
      </c>
      <c r="AA200" s="525" t="str">
        <f t="shared" si="70"/>
        <v/>
      </c>
      <c r="AB200" s="525" t="str">
        <f t="shared" si="70"/>
        <v/>
      </c>
      <c r="AC200" s="525" t="str">
        <f t="shared" si="70"/>
        <v/>
      </c>
      <c r="AD200" s="526" t="str">
        <f t="shared" si="70"/>
        <v/>
      </c>
      <c r="AE200" s="527" t="str">
        <f t="shared" si="70"/>
        <v>BİRİMİN ADI</v>
      </c>
      <c r="AF200" s="528" t="str">
        <f t="shared" si="70"/>
        <v/>
      </c>
      <c r="AG200" s="528" t="str">
        <f t="shared" si="70"/>
        <v/>
      </c>
      <c r="AH200" s="528" t="str">
        <f t="shared" si="70"/>
        <v/>
      </c>
      <c r="AI200" s="528" t="str">
        <f t="shared" si="70"/>
        <v/>
      </c>
      <c r="AJ200" s="528" t="str">
        <f t="shared" si="70"/>
        <v/>
      </c>
      <c r="AK200" s="528" t="str">
        <f t="shared" si="70"/>
        <v/>
      </c>
      <c r="AL200" s="527" t="str">
        <f t="shared" si="70"/>
        <v>İKTİSADİ VE İDARİ BİL. FAKÜLTESİ</v>
      </c>
      <c r="AM200" s="528" t="str">
        <f t="shared" si="70"/>
        <v/>
      </c>
      <c r="AN200" s="528" t="str">
        <f t="shared" si="70"/>
        <v/>
      </c>
      <c r="AO200" s="528" t="str">
        <f t="shared" si="70"/>
        <v/>
      </c>
      <c r="AP200" s="528" t="str">
        <f t="shared" si="70"/>
        <v/>
      </c>
      <c r="AQ200" s="528" t="str">
        <f t="shared" si="70"/>
        <v/>
      </c>
      <c r="AR200" s="528" t="str">
        <f t="shared" si="70"/>
        <v/>
      </c>
      <c r="AS200" s="528" t="str">
        <f t="shared" si="70"/>
        <v/>
      </c>
      <c r="AT200" s="528" t="str">
        <f t="shared" si="70"/>
        <v/>
      </c>
      <c r="AU200" s="528" t="str">
        <f t="shared" si="70"/>
        <v/>
      </c>
      <c r="AV200" s="529" t="str">
        <f t="shared" si="70"/>
        <v/>
      </c>
    </row>
    <row r="201" spans="1:48" ht="14.1" customHeight="1">
      <c r="A201" s="530" t="str">
        <f t="shared" ref="A201:AV201" si="71">IF(A71="","",A71)</f>
        <v>ÖĞR. ELEMANININ</v>
      </c>
      <c r="B201" s="532" t="str">
        <f t="shared" si="71"/>
        <v>İmzası</v>
      </c>
      <c r="C201" s="532" t="str">
        <f t="shared" si="71"/>
        <v/>
      </c>
      <c r="D201" s="532" t="str">
        <f t="shared" si="71"/>
        <v/>
      </c>
      <c r="E201" s="532" t="str">
        <f t="shared" si="71"/>
        <v/>
      </c>
      <c r="F201" s="533" t="str">
        <f t="shared" si="71"/>
        <v/>
      </c>
      <c r="G201" s="534" t="str">
        <f t="shared" si="71"/>
        <v/>
      </c>
      <c r="H201" s="534" t="str">
        <f t="shared" si="71"/>
        <v/>
      </c>
      <c r="I201" s="534" t="str">
        <f t="shared" si="71"/>
        <v/>
      </c>
      <c r="J201" s="534" t="str">
        <f t="shared" si="71"/>
        <v/>
      </c>
      <c r="K201" s="534" t="str">
        <f t="shared" si="71"/>
        <v/>
      </c>
      <c r="L201" s="534" t="str">
        <f t="shared" si="71"/>
        <v/>
      </c>
      <c r="M201" s="535" t="str">
        <f t="shared" si="71"/>
        <v/>
      </c>
      <c r="N201" s="535" t="str">
        <f t="shared" si="71"/>
        <v/>
      </c>
      <c r="O201" s="536" t="str">
        <f t="shared" si="71"/>
        <v/>
      </c>
      <c r="P201" s="541" t="str">
        <f t="shared" si="71"/>
        <v>BÖLÜM BŞK. NIN</v>
      </c>
      <c r="Q201" s="291" t="str">
        <f t="shared" si="71"/>
        <v/>
      </c>
      <c r="R201" s="535" t="str">
        <f t="shared" si="71"/>
        <v>İmzası</v>
      </c>
      <c r="S201" s="535" t="str">
        <f t="shared" si="71"/>
        <v/>
      </c>
      <c r="T201" s="536" t="str">
        <f t="shared" si="71"/>
        <v/>
      </c>
      <c r="U201" s="545" t="str">
        <f t="shared" si="71"/>
        <v/>
      </c>
      <c r="V201" s="545" t="str">
        <f t="shared" si="71"/>
        <v/>
      </c>
      <c r="W201" s="545" t="str">
        <f t="shared" si="71"/>
        <v/>
      </c>
      <c r="X201" s="545" t="str">
        <f t="shared" si="71"/>
        <v/>
      </c>
      <c r="Y201" s="545" t="str">
        <f t="shared" si="71"/>
        <v/>
      </c>
      <c r="Z201" s="545" t="str">
        <f t="shared" si="71"/>
        <v/>
      </c>
      <c r="AA201" s="545" t="str">
        <f t="shared" si="71"/>
        <v/>
      </c>
      <c r="AB201" s="545" t="str">
        <f t="shared" si="71"/>
        <v/>
      </c>
      <c r="AC201" s="545" t="str">
        <f t="shared" si="71"/>
        <v/>
      </c>
      <c r="AD201" s="545" t="str">
        <f t="shared" si="71"/>
        <v/>
      </c>
      <c r="AE201" s="548" t="str">
        <f t="shared" si="71"/>
        <v>BİRİM YETKİLİSİNİN</v>
      </c>
      <c r="AF201" s="548" t="str">
        <f t="shared" si="71"/>
        <v/>
      </c>
      <c r="AG201" s="532" t="str">
        <f t="shared" si="71"/>
        <v>İmzası</v>
      </c>
      <c r="AH201" s="532" t="str">
        <f t="shared" si="71"/>
        <v/>
      </c>
      <c r="AI201" s="532" t="str">
        <f t="shared" si="71"/>
        <v/>
      </c>
      <c r="AJ201" s="532" t="str">
        <f t="shared" si="71"/>
        <v/>
      </c>
      <c r="AK201" s="532" t="str">
        <f t="shared" si="71"/>
        <v/>
      </c>
      <c r="AL201" s="551" t="str">
        <f t="shared" si="71"/>
        <v/>
      </c>
      <c r="AM201" s="552" t="str">
        <f t="shared" si="71"/>
        <v/>
      </c>
      <c r="AN201" s="552" t="str">
        <f t="shared" si="71"/>
        <v/>
      </c>
      <c r="AO201" s="552" t="str">
        <f t="shared" si="71"/>
        <v/>
      </c>
      <c r="AP201" s="552" t="str">
        <f t="shared" si="71"/>
        <v/>
      </c>
      <c r="AQ201" s="552" t="str">
        <f t="shared" si="71"/>
        <v/>
      </c>
      <c r="AR201" s="552" t="str">
        <f t="shared" si="71"/>
        <v/>
      </c>
      <c r="AS201" s="552" t="str">
        <f t="shared" si="71"/>
        <v/>
      </c>
      <c r="AT201" s="552" t="str">
        <f t="shared" si="71"/>
        <v/>
      </c>
      <c r="AU201" s="552" t="str">
        <f t="shared" si="71"/>
        <v/>
      </c>
      <c r="AV201" s="553" t="str">
        <f t="shared" si="71"/>
        <v/>
      </c>
    </row>
    <row r="202" spans="1:48" ht="14.1" customHeight="1">
      <c r="A202" s="531" t="str">
        <f t="shared" ref="A202:AV202" si="72">IF(A72="","",A72)</f>
        <v/>
      </c>
      <c r="B202" s="532" t="str">
        <f t="shared" si="72"/>
        <v/>
      </c>
      <c r="C202" s="532" t="str">
        <f t="shared" si="72"/>
        <v/>
      </c>
      <c r="D202" s="532" t="str">
        <f t="shared" si="72"/>
        <v/>
      </c>
      <c r="E202" s="532" t="str">
        <f t="shared" si="72"/>
        <v/>
      </c>
      <c r="F202" s="537" t="str">
        <f t="shared" si="72"/>
        <v/>
      </c>
      <c r="G202" s="535" t="str">
        <f t="shared" si="72"/>
        <v/>
      </c>
      <c r="H202" s="535" t="str">
        <f t="shared" si="72"/>
        <v/>
      </c>
      <c r="I202" s="535" t="str">
        <f t="shared" si="72"/>
        <v/>
      </c>
      <c r="J202" s="535" t="str">
        <f t="shared" si="72"/>
        <v/>
      </c>
      <c r="K202" s="535" t="str">
        <f t="shared" si="72"/>
        <v/>
      </c>
      <c r="L202" s="535" t="str">
        <f t="shared" si="72"/>
        <v/>
      </c>
      <c r="M202" s="535" t="str">
        <f t="shared" si="72"/>
        <v/>
      </c>
      <c r="N202" s="535" t="str">
        <f t="shared" si="72"/>
        <v/>
      </c>
      <c r="O202" s="536" t="str">
        <f t="shared" si="72"/>
        <v/>
      </c>
      <c r="P202" s="542" t="str">
        <f t="shared" si="72"/>
        <v/>
      </c>
      <c r="Q202" s="291" t="str">
        <f t="shared" si="72"/>
        <v/>
      </c>
      <c r="R202" s="535" t="str">
        <f t="shared" si="72"/>
        <v/>
      </c>
      <c r="S202" s="535" t="str">
        <f t="shared" si="72"/>
        <v/>
      </c>
      <c r="T202" s="536" t="str">
        <f t="shared" si="72"/>
        <v/>
      </c>
      <c r="U202" s="546" t="str">
        <f t="shared" si="72"/>
        <v/>
      </c>
      <c r="V202" s="546" t="str">
        <f t="shared" si="72"/>
        <v/>
      </c>
      <c r="W202" s="546" t="str">
        <f t="shared" si="72"/>
        <v/>
      </c>
      <c r="X202" s="546" t="str">
        <f t="shared" si="72"/>
        <v/>
      </c>
      <c r="Y202" s="546" t="str">
        <f t="shared" si="72"/>
        <v/>
      </c>
      <c r="Z202" s="546" t="str">
        <f t="shared" si="72"/>
        <v/>
      </c>
      <c r="AA202" s="546" t="str">
        <f t="shared" si="72"/>
        <v/>
      </c>
      <c r="AB202" s="546" t="str">
        <f t="shared" si="72"/>
        <v/>
      </c>
      <c r="AC202" s="546" t="str">
        <f t="shared" si="72"/>
        <v/>
      </c>
      <c r="AD202" s="546" t="str">
        <f t="shared" si="72"/>
        <v/>
      </c>
      <c r="AE202" s="549" t="str">
        <f t="shared" si="72"/>
        <v/>
      </c>
      <c r="AF202" s="549" t="str">
        <f t="shared" si="72"/>
        <v/>
      </c>
      <c r="AG202" s="532" t="str">
        <f t="shared" si="72"/>
        <v/>
      </c>
      <c r="AH202" s="532" t="str">
        <f t="shared" si="72"/>
        <v/>
      </c>
      <c r="AI202" s="532" t="str">
        <f t="shared" si="72"/>
        <v/>
      </c>
      <c r="AJ202" s="532" t="str">
        <f t="shared" si="72"/>
        <v/>
      </c>
      <c r="AK202" s="532" t="str">
        <f t="shared" si="72"/>
        <v/>
      </c>
      <c r="AL202" s="554" t="str">
        <f t="shared" si="72"/>
        <v/>
      </c>
      <c r="AM202" s="555" t="str">
        <f t="shared" si="72"/>
        <v/>
      </c>
      <c r="AN202" s="555" t="str">
        <f t="shared" si="72"/>
        <v/>
      </c>
      <c r="AO202" s="555" t="str">
        <f t="shared" si="72"/>
        <v/>
      </c>
      <c r="AP202" s="555" t="str">
        <f t="shared" si="72"/>
        <v/>
      </c>
      <c r="AQ202" s="555" t="str">
        <f t="shared" si="72"/>
        <v/>
      </c>
      <c r="AR202" s="555" t="str">
        <f t="shared" si="72"/>
        <v/>
      </c>
      <c r="AS202" s="555" t="str">
        <f t="shared" si="72"/>
        <v/>
      </c>
      <c r="AT202" s="555" t="str">
        <f t="shared" si="72"/>
        <v/>
      </c>
      <c r="AU202" s="555" t="str">
        <f t="shared" si="72"/>
        <v/>
      </c>
      <c r="AV202" s="556" t="str">
        <f t="shared" si="72"/>
        <v/>
      </c>
    </row>
    <row r="203" spans="1:48" ht="14.1" customHeight="1">
      <c r="A203" s="531" t="str">
        <f t="shared" ref="A203:AV203" si="73">IF(A73="","",A73)</f>
        <v/>
      </c>
      <c r="B203" s="532" t="str">
        <f t="shared" si="73"/>
        <v/>
      </c>
      <c r="C203" s="532" t="str">
        <f t="shared" si="73"/>
        <v/>
      </c>
      <c r="D203" s="532" t="str">
        <f t="shared" si="73"/>
        <v/>
      </c>
      <c r="E203" s="532" t="str">
        <f t="shared" si="73"/>
        <v/>
      </c>
      <c r="F203" s="538" t="str">
        <f t="shared" si="73"/>
        <v/>
      </c>
      <c r="G203" s="539" t="str">
        <f t="shared" si="73"/>
        <v/>
      </c>
      <c r="H203" s="539" t="str">
        <f t="shared" si="73"/>
        <v/>
      </c>
      <c r="I203" s="539" t="str">
        <f t="shared" si="73"/>
        <v/>
      </c>
      <c r="J203" s="539" t="str">
        <f t="shared" si="73"/>
        <v/>
      </c>
      <c r="K203" s="539" t="str">
        <f t="shared" si="73"/>
        <v/>
      </c>
      <c r="L203" s="539" t="str">
        <f t="shared" si="73"/>
        <v/>
      </c>
      <c r="M203" s="539" t="str">
        <f t="shared" si="73"/>
        <v/>
      </c>
      <c r="N203" s="539" t="str">
        <f t="shared" si="73"/>
        <v/>
      </c>
      <c r="O203" s="540" t="str">
        <f t="shared" si="73"/>
        <v/>
      </c>
      <c r="P203" s="542" t="str">
        <f t="shared" si="73"/>
        <v/>
      </c>
      <c r="Q203" s="292" t="str">
        <f t="shared" si="73"/>
        <v/>
      </c>
      <c r="R203" s="539" t="str">
        <f t="shared" si="73"/>
        <v/>
      </c>
      <c r="S203" s="539" t="str">
        <f t="shared" si="73"/>
        <v/>
      </c>
      <c r="T203" s="540" t="str">
        <f t="shared" si="73"/>
        <v/>
      </c>
      <c r="U203" s="547" t="str">
        <f t="shared" si="73"/>
        <v/>
      </c>
      <c r="V203" s="547" t="str">
        <f t="shared" si="73"/>
        <v/>
      </c>
      <c r="W203" s="547" t="str">
        <f t="shared" si="73"/>
        <v/>
      </c>
      <c r="X203" s="547" t="str">
        <f t="shared" si="73"/>
        <v/>
      </c>
      <c r="Y203" s="547" t="str">
        <f t="shared" si="73"/>
        <v/>
      </c>
      <c r="Z203" s="547" t="str">
        <f t="shared" si="73"/>
        <v/>
      </c>
      <c r="AA203" s="547" t="str">
        <f t="shared" si="73"/>
        <v/>
      </c>
      <c r="AB203" s="547" t="str">
        <f t="shared" si="73"/>
        <v/>
      </c>
      <c r="AC203" s="547" t="str">
        <f t="shared" si="73"/>
        <v/>
      </c>
      <c r="AD203" s="547" t="str">
        <f t="shared" si="73"/>
        <v/>
      </c>
      <c r="AE203" s="549" t="str">
        <f t="shared" si="73"/>
        <v/>
      </c>
      <c r="AF203" s="549" t="str">
        <f t="shared" si="73"/>
        <v/>
      </c>
      <c r="AG203" s="532" t="str">
        <f t="shared" si="73"/>
        <v/>
      </c>
      <c r="AH203" s="532" t="str">
        <f t="shared" si="73"/>
        <v/>
      </c>
      <c r="AI203" s="532" t="str">
        <f t="shared" si="73"/>
        <v/>
      </c>
      <c r="AJ203" s="532" t="str">
        <f t="shared" si="73"/>
        <v/>
      </c>
      <c r="AK203" s="532" t="str">
        <f t="shared" si="73"/>
        <v/>
      </c>
      <c r="AL203" s="557" t="str">
        <f t="shared" si="73"/>
        <v/>
      </c>
      <c r="AM203" s="525" t="str">
        <f t="shared" si="73"/>
        <v/>
      </c>
      <c r="AN203" s="525" t="str">
        <f t="shared" si="73"/>
        <v/>
      </c>
      <c r="AO203" s="525" t="str">
        <f t="shared" si="73"/>
        <v/>
      </c>
      <c r="AP203" s="525" t="str">
        <f t="shared" si="73"/>
        <v/>
      </c>
      <c r="AQ203" s="525" t="str">
        <f t="shared" si="73"/>
        <v/>
      </c>
      <c r="AR203" s="525" t="str">
        <f t="shared" si="73"/>
        <v/>
      </c>
      <c r="AS203" s="525" t="str">
        <f t="shared" si="73"/>
        <v/>
      </c>
      <c r="AT203" s="525" t="str">
        <f t="shared" si="73"/>
        <v/>
      </c>
      <c r="AU203" s="525" t="str">
        <f t="shared" si="73"/>
        <v/>
      </c>
      <c r="AV203" s="526" t="str">
        <f t="shared" si="73"/>
        <v/>
      </c>
    </row>
    <row r="204" spans="1:48" ht="14.1" customHeight="1">
      <c r="A204" s="531" t="str">
        <f t="shared" ref="A204:AV204" si="74">IF(A74="","",A74)</f>
        <v/>
      </c>
      <c r="B204" s="533" t="str">
        <f t="shared" si="74"/>
        <v>Adı ve Soyadı</v>
      </c>
      <c r="C204" s="534" t="str">
        <f t="shared" si="74"/>
        <v/>
      </c>
      <c r="D204" s="534" t="str">
        <f t="shared" si="74"/>
        <v/>
      </c>
      <c r="E204" s="558" t="str">
        <f t="shared" si="74"/>
        <v/>
      </c>
      <c r="F204" s="559" t="str">
        <f t="shared" si="74"/>
        <v>Öğretim Üyesi</v>
      </c>
      <c r="G204" s="560" t="str">
        <f t="shared" si="74"/>
        <v/>
      </c>
      <c r="H204" s="560" t="str">
        <f t="shared" si="74"/>
        <v/>
      </c>
      <c r="I204" s="560" t="str">
        <f t="shared" si="74"/>
        <v/>
      </c>
      <c r="J204" s="560" t="str">
        <f t="shared" si="74"/>
        <v/>
      </c>
      <c r="K204" s="560" t="str">
        <f t="shared" si="74"/>
        <v/>
      </c>
      <c r="L204" s="560" t="str">
        <f t="shared" si="74"/>
        <v/>
      </c>
      <c r="M204" s="560" t="str">
        <f t="shared" si="74"/>
        <v/>
      </c>
      <c r="N204" s="560" t="str">
        <f t="shared" si="74"/>
        <v/>
      </c>
      <c r="O204" s="561" t="str">
        <f t="shared" si="74"/>
        <v/>
      </c>
      <c r="P204" s="543" t="str">
        <f t="shared" si="74"/>
        <v/>
      </c>
      <c r="Q204" s="568" t="str">
        <f t="shared" si="74"/>
        <v>Adı ve Soyadı</v>
      </c>
      <c r="R204" s="534" t="str">
        <f t="shared" si="74"/>
        <v/>
      </c>
      <c r="S204" s="534" t="str">
        <f t="shared" si="74"/>
        <v/>
      </c>
      <c r="T204" s="558" t="str">
        <f t="shared" si="74"/>
        <v/>
      </c>
      <c r="U204" s="571" t="str">
        <f t="shared" si="74"/>
        <v>Prof. Dr. Üstün ÖZEN</v>
      </c>
      <c r="V204" s="571" t="str">
        <f t="shared" si="74"/>
        <v/>
      </c>
      <c r="W204" s="571" t="str">
        <f t="shared" si="74"/>
        <v/>
      </c>
      <c r="X204" s="571" t="str">
        <f t="shared" si="74"/>
        <v/>
      </c>
      <c r="Y204" s="571" t="str">
        <f t="shared" si="74"/>
        <v/>
      </c>
      <c r="Z204" s="571" t="str">
        <f t="shared" si="74"/>
        <v/>
      </c>
      <c r="AA204" s="571" t="str">
        <f t="shared" si="74"/>
        <v/>
      </c>
      <c r="AB204" s="571" t="str">
        <f t="shared" si="74"/>
        <v/>
      </c>
      <c r="AC204" s="571" t="str">
        <f t="shared" si="74"/>
        <v/>
      </c>
      <c r="AD204" s="571" t="str">
        <f t="shared" si="74"/>
        <v/>
      </c>
      <c r="AE204" s="549" t="str">
        <f t="shared" si="74"/>
        <v/>
      </c>
      <c r="AF204" s="549" t="str">
        <f t="shared" si="74"/>
        <v/>
      </c>
      <c r="AG204" s="533" t="str">
        <f t="shared" si="74"/>
        <v>Adı ve Soyadı</v>
      </c>
      <c r="AH204" s="534" t="str">
        <f t="shared" si="74"/>
        <v/>
      </c>
      <c r="AI204" s="534" t="str">
        <f t="shared" si="74"/>
        <v/>
      </c>
      <c r="AJ204" s="534" t="str">
        <f t="shared" si="74"/>
        <v/>
      </c>
      <c r="AK204" s="558" t="str">
        <f t="shared" si="74"/>
        <v/>
      </c>
      <c r="AL204" s="559" t="str">
        <f t="shared" si="74"/>
        <v>Prof. Dr. M. Suphi ORHAN</v>
      </c>
      <c r="AM204" s="560" t="str">
        <f t="shared" si="74"/>
        <v/>
      </c>
      <c r="AN204" s="560" t="str">
        <f t="shared" si="74"/>
        <v/>
      </c>
      <c r="AO204" s="560" t="str">
        <f t="shared" si="74"/>
        <v/>
      </c>
      <c r="AP204" s="560" t="str">
        <f t="shared" si="74"/>
        <v/>
      </c>
      <c r="AQ204" s="560" t="str">
        <f t="shared" si="74"/>
        <v/>
      </c>
      <c r="AR204" s="560" t="str">
        <f t="shared" si="74"/>
        <v/>
      </c>
      <c r="AS204" s="560" t="str">
        <f t="shared" si="74"/>
        <v/>
      </c>
      <c r="AT204" s="560" t="str">
        <f t="shared" si="74"/>
        <v/>
      </c>
      <c r="AU204" s="560" t="str">
        <f t="shared" si="74"/>
        <v/>
      </c>
      <c r="AV204" s="574" t="str">
        <f t="shared" si="74"/>
        <v/>
      </c>
    </row>
    <row r="205" spans="1:48" ht="14.1" customHeight="1">
      <c r="A205" s="531" t="str">
        <f t="shared" ref="A205:AV205" si="75">IF(A75="","",A75)</f>
        <v/>
      </c>
      <c r="B205" s="537" t="str">
        <f t="shared" si="75"/>
        <v/>
      </c>
      <c r="C205" s="535" t="str">
        <f t="shared" si="75"/>
        <v/>
      </c>
      <c r="D205" s="535" t="str">
        <f t="shared" si="75"/>
        <v/>
      </c>
      <c r="E205" s="536" t="str">
        <f t="shared" si="75"/>
        <v/>
      </c>
      <c r="F205" s="562" t="str">
        <f t="shared" si="75"/>
        <v/>
      </c>
      <c r="G205" s="563" t="str">
        <f t="shared" si="75"/>
        <v/>
      </c>
      <c r="H205" s="563" t="str">
        <f t="shared" si="75"/>
        <v/>
      </c>
      <c r="I205" s="563" t="str">
        <f t="shared" si="75"/>
        <v/>
      </c>
      <c r="J205" s="563" t="str">
        <f t="shared" si="75"/>
        <v/>
      </c>
      <c r="K205" s="563" t="str">
        <f t="shared" si="75"/>
        <v/>
      </c>
      <c r="L205" s="563" t="str">
        <f t="shared" si="75"/>
        <v/>
      </c>
      <c r="M205" s="563" t="str">
        <f t="shared" si="75"/>
        <v/>
      </c>
      <c r="N205" s="563" t="str">
        <f t="shared" si="75"/>
        <v/>
      </c>
      <c r="O205" s="564" t="str">
        <f t="shared" si="75"/>
        <v/>
      </c>
      <c r="P205" s="543" t="str">
        <f t="shared" si="75"/>
        <v/>
      </c>
      <c r="Q205" s="569" t="str">
        <f t="shared" si="75"/>
        <v/>
      </c>
      <c r="R205" s="535" t="str">
        <f t="shared" si="75"/>
        <v/>
      </c>
      <c r="S205" s="535" t="str">
        <f t="shared" si="75"/>
        <v/>
      </c>
      <c r="T205" s="536" t="str">
        <f t="shared" si="75"/>
        <v/>
      </c>
      <c r="U205" s="572" t="str">
        <f t="shared" si="75"/>
        <v/>
      </c>
      <c r="V205" s="572" t="str">
        <f t="shared" si="75"/>
        <v/>
      </c>
      <c r="W205" s="572" t="str">
        <f t="shared" si="75"/>
        <v/>
      </c>
      <c r="X205" s="572" t="str">
        <f t="shared" si="75"/>
        <v/>
      </c>
      <c r="Y205" s="572" t="str">
        <f t="shared" si="75"/>
        <v/>
      </c>
      <c r="Z205" s="572" t="str">
        <f t="shared" si="75"/>
        <v/>
      </c>
      <c r="AA205" s="572" t="str">
        <f t="shared" si="75"/>
        <v/>
      </c>
      <c r="AB205" s="572" t="str">
        <f t="shared" si="75"/>
        <v/>
      </c>
      <c r="AC205" s="572" t="str">
        <f t="shared" si="75"/>
        <v/>
      </c>
      <c r="AD205" s="572" t="str">
        <f t="shared" si="75"/>
        <v/>
      </c>
      <c r="AE205" s="549" t="str">
        <f t="shared" si="75"/>
        <v/>
      </c>
      <c r="AF205" s="549" t="str">
        <f t="shared" si="75"/>
        <v/>
      </c>
      <c r="AG205" s="538" t="str">
        <f t="shared" si="75"/>
        <v/>
      </c>
      <c r="AH205" s="539" t="str">
        <f t="shared" si="75"/>
        <v/>
      </c>
      <c r="AI205" s="539" t="str">
        <f t="shared" si="75"/>
        <v/>
      </c>
      <c r="AJ205" s="539" t="str">
        <f t="shared" si="75"/>
        <v/>
      </c>
      <c r="AK205" s="540" t="str">
        <f t="shared" si="75"/>
        <v/>
      </c>
      <c r="AL205" s="565" t="str">
        <f t="shared" si="75"/>
        <v/>
      </c>
      <c r="AM205" s="566" t="str">
        <f t="shared" si="75"/>
        <v/>
      </c>
      <c r="AN205" s="566" t="str">
        <f t="shared" si="75"/>
        <v/>
      </c>
      <c r="AO205" s="566" t="str">
        <f t="shared" si="75"/>
        <v/>
      </c>
      <c r="AP205" s="566" t="str">
        <f t="shared" si="75"/>
        <v/>
      </c>
      <c r="AQ205" s="566" t="str">
        <f t="shared" si="75"/>
        <v/>
      </c>
      <c r="AR205" s="566" t="str">
        <f t="shared" si="75"/>
        <v/>
      </c>
      <c r="AS205" s="566" t="str">
        <f t="shared" si="75"/>
        <v/>
      </c>
      <c r="AT205" s="566" t="str">
        <f t="shared" si="75"/>
        <v/>
      </c>
      <c r="AU205" s="566" t="str">
        <f t="shared" si="75"/>
        <v/>
      </c>
      <c r="AV205" s="575" t="str">
        <f t="shared" si="75"/>
        <v/>
      </c>
    </row>
    <row r="206" spans="1:48" ht="14.1" customHeight="1">
      <c r="A206" s="531" t="str">
        <f t="shared" ref="A206:AV206" si="76">IF(A76="","",A76)</f>
        <v/>
      </c>
      <c r="B206" s="538" t="str">
        <f t="shared" si="76"/>
        <v/>
      </c>
      <c r="C206" s="539" t="str">
        <f t="shared" si="76"/>
        <v/>
      </c>
      <c r="D206" s="539" t="str">
        <f t="shared" si="76"/>
        <v/>
      </c>
      <c r="E206" s="540" t="str">
        <f t="shared" si="76"/>
        <v/>
      </c>
      <c r="F206" s="565" t="str">
        <f t="shared" si="76"/>
        <v/>
      </c>
      <c r="G206" s="566" t="str">
        <f t="shared" si="76"/>
        <v/>
      </c>
      <c r="H206" s="566" t="str">
        <f t="shared" si="76"/>
        <v/>
      </c>
      <c r="I206" s="566" t="str">
        <f t="shared" si="76"/>
        <v/>
      </c>
      <c r="J206" s="566" t="str">
        <f t="shared" si="76"/>
        <v/>
      </c>
      <c r="K206" s="566" t="str">
        <f t="shared" si="76"/>
        <v/>
      </c>
      <c r="L206" s="566" t="str">
        <f t="shared" si="76"/>
        <v/>
      </c>
      <c r="M206" s="566" t="str">
        <f t="shared" si="76"/>
        <v/>
      </c>
      <c r="N206" s="566" t="str">
        <f t="shared" si="76"/>
        <v/>
      </c>
      <c r="O206" s="567" t="str">
        <f t="shared" si="76"/>
        <v/>
      </c>
      <c r="P206" s="544" t="str">
        <f t="shared" si="76"/>
        <v/>
      </c>
      <c r="Q206" s="570" t="str">
        <f t="shared" si="76"/>
        <v/>
      </c>
      <c r="R206" s="539" t="str">
        <f t="shared" si="76"/>
        <v/>
      </c>
      <c r="S206" s="539" t="str">
        <f t="shared" si="76"/>
        <v/>
      </c>
      <c r="T206" s="540" t="str">
        <f t="shared" si="76"/>
        <v/>
      </c>
      <c r="U206" s="573" t="str">
        <f t="shared" si="76"/>
        <v/>
      </c>
      <c r="V206" s="573" t="str">
        <f t="shared" si="76"/>
        <v/>
      </c>
      <c r="W206" s="573" t="str">
        <f t="shared" si="76"/>
        <v/>
      </c>
      <c r="X206" s="573" t="str">
        <f t="shared" si="76"/>
        <v/>
      </c>
      <c r="Y206" s="573" t="str">
        <f t="shared" si="76"/>
        <v/>
      </c>
      <c r="Z206" s="573" t="str">
        <f t="shared" si="76"/>
        <v/>
      </c>
      <c r="AA206" s="573" t="str">
        <f t="shared" si="76"/>
        <v/>
      </c>
      <c r="AB206" s="573" t="str">
        <f t="shared" si="76"/>
        <v/>
      </c>
      <c r="AC206" s="573" t="str">
        <f t="shared" si="76"/>
        <v/>
      </c>
      <c r="AD206" s="573" t="str">
        <f t="shared" si="76"/>
        <v/>
      </c>
      <c r="AE206" s="550" t="str">
        <f t="shared" si="76"/>
        <v/>
      </c>
      <c r="AF206" s="550" t="str">
        <f t="shared" si="76"/>
        <v/>
      </c>
      <c r="AG206" s="576" t="str">
        <f t="shared" si="76"/>
        <v>Görevi</v>
      </c>
      <c r="AH206" s="576" t="str">
        <f t="shared" si="76"/>
        <v/>
      </c>
      <c r="AI206" s="576" t="str">
        <f t="shared" si="76"/>
        <v/>
      </c>
      <c r="AJ206" s="576" t="str">
        <f t="shared" si="76"/>
        <v/>
      </c>
      <c r="AK206" s="576" t="str">
        <f t="shared" si="76"/>
        <v/>
      </c>
      <c r="AL206" s="577" t="str">
        <f t="shared" si="76"/>
        <v>Dekan</v>
      </c>
      <c r="AM206" s="578" t="str">
        <f t="shared" si="76"/>
        <v/>
      </c>
      <c r="AN206" s="578" t="str">
        <f t="shared" si="76"/>
        <v/>
      </c>
      <c r="AO206" s="578" t="str">
        <f t="shared" si="76"/>
        <v/>
      </c>
      <c r="AP206" s="578" t="str">
        <f t="shared" si="76"/>
        <v/>
      </c>
      <c r="AQ206" s="578" t="str">
        <f t="shared" si="76"/>
        <v/>
      </c>
      <c r="AR206" s="578" t="str">
        <f t="shared" si="76"/>
        <v/>
      </c>
      <c r="AS206" s="578" t="str">
        <f t="shared" si="76"/>
        <v/>
      </c>
      <c r="AT206" s="578" t="str">
        <f t="shared" si="76"/>
        <v/>
      </c>
      <c r="AU206" s="578" t="str">
        <f t="shared" si="76"/>
        <v/>
      </c>
      <c r="AV206" s="579" t="str">
        <f t="shared" si="76"/>
        <v/>
      </c>
    </row>
    <row r="207" spans="1:48" ht="14.1" customHeight="1">
      <c r="A207" s="293" t="str">
        <f t="shared" ref="A207:AV207" si="77">IF(A77="","",A77)</f>
        <v>D</v>
      </c>
      <c r="B207" s="293" t="str">
        <f t="shared" si="77"/>
        <v>D</v>
      </c>
      <c r="C207" s="293" t="str">
        <f t="shared" si="77"/>
        <v>D</v>
      </c>
      <c r="D207" s="293" t="str">
        <f t="shared" si="77"/>
        <v>D</v>
      </c>
      <c r="E207" s="293" t="str">
        <f t="shared" si="77"/>
        <v>D</v>
      </c>
      <c r="F207" s="293" t="str">
        <f t="shared" si="77"/>
        <v>D</v>
      </c>
      <c r="G207" s="293" t="str">
        <f t="shared" si="77"/>
        <v/>
      </c>
      <c r="H207" s="293" t="str">
        <f t="shared" si="77"/>
        <v/>
      </c>
      <c r="I207" s="293" t="str">
        <f t="shared" si="77"/>
        <v>D</v>
      </c>
      <c r="J207" s="293" t="str">
        <f t="shared" si="77"/>
        <v>D</v>
      </c>
      <c r="K207" s="293" t="str">
        <f t="shared" si="77"/>
        <v>D</v>
      </c>
      <c r="L207" s="293" t="str">
        <f t="shared" si="77"/>
        <v>D</v>
      </c>
      <c r="M207" s="293" t="str">
        <f t="shared" si="77"/>
        <v>D</v>
      </c>
      <c r="N207" s="293" t="str">
        <f t="shared" si="77"/>
        <v>D</v>
      </c>
      <c r="O207" s="293" t="str">
        <f t="shared" si="77"/>
        <v/>
      </c>
      <c r="P207" s="293" t="str">
        <f t="shared" si="77"/>
        <v>D</v>
      </c>
      <c r="Q207" s="293" t="str">
        <f t="shared" si="77"/>
        <v/>
      </c>
      <c r="R207" s="293" t="str">
        <f t="shared" si="77"/>
        <v>D</v>
      </c>
      <c r="S207" s="293" t="str">
        <f t="shared" si="77"/>
        <v>D</v>
      </c>
      <c r="T207" s="293" t="str">
        <f t="shared" si="77"/>
        <v>D</v>
      </c>
      <c r="U207" s="293" t="str">
        <f t="shared" si="77"/>
        <v>D</v>
      </c>
      <c r="V207" s="293" t="str">
        <f t="shared" si="77"/>
        <v>D</v>
      </c>
      <c r="W207" s="293" t="str">
        <f t="shared" si="77"/>
        <v>D</v>
      </c>
      <c r="X207" s="293" t="str">
        <f t="shared" si="77"/>
        <v>D</v>
      </c>
      <c r="Y207" s="293" t="str">
        <f t="shared" si="77"/>
        <v>D</v>
      </c>
      <c r="Z207" s="293" t="str">
        <f t="shared" si="77"/>
        <v/>
      </c>
      <c r="AA207" s="293" t="str">
        <f t="shared" si="77"/>
        <v>D</v>
      </c>
      <c r="AB207" s="293" t="str">
        <f t="shared" si="77"/>
        <v/>
      </c>
      <c r="AC207" s="293" t="str">
        <f t="shared" si="77"/>
        <v>D</v>
      </c>
      <c r="AD207" s="293" t="str">
        <f t="shared" si="77"/>
        <v>D</v>
      </c>
      <c r="AE207" s="293" t="str">
        <f t="shared" si="77"/>
        <v>D</v>
      </c>
      <c r="AF207" s="293" t="str">
        <f t="shared" si="77"/>
        <v>D</v>
      </c>
      <c r="AG207" s="293" t="str">
        <f t="shared" si="77"/>
        <v>D</v>
      </c>
      <c r="AH207" s="293" t="str">
        <f t="shared" si="77"/>
        <v>D</v>
      </c>
      <c r="AI207" s="293" t="str">
        <f t="shared" si="77"/>
        <v/>
      </c>
      <c r="AJ207" s="293" t="str">
        <f t="shared" si="77"/>
        <v>D</v>
      </c>
      <c r="AK207" s="293" t="str">
        <f t="shared" si="77"/>
        <v>D</v>
      </c>
      <c r="AL207" s="293" t="str">
        <f t="shared" si="77"/>
        <v>D</v>
      </c>
      <c r="AM207" s="293" t="str">
        <f t="shared" si="77"/>
        <v>D</v>
      </c>
      <c r="AN207" s="294" t="str">
        <f t="shared" si="77"/>
        <v>PROF.DR. M. SUPHİ ORHON</v>
      </c>
      <c r="AO207" s="295" t="str">
        <f t="shared" si="77"/>
        <v>DEKAN</v>
      </c>
      <c r="AP207" s="296" t="str">
        <f t="shared" si="77"/>
        <v/>
      </c>
      <c r="AQ207" s="296" t="str">
        <f t="shared" si="77"/>
        <v/>
      </c>
      <c r="AR207" s="296" t="str">
        <f t="shared" si="77"/>
        <v/>
      </c>
      <c r="AS207" s="296" t="str">
        <f t="shared" si="77"/>
        <v/>
      </c>
      <c r="AT207" s="296" t="str">
        <f t="shared" si="77"/>
        <v/>
      </c>
      <c r="AU207" s="296" t="str">
        <f t="shared" si="77"/>
        <v/>
      </c>
      <c r="AV207" s="296" t="str">
        <f t="shared" si="77"/>
        <v/>
      </c>
    </row>
    <row r="208" spans="1:48" ht="14.1" customHeight="1">
      <c r="A208" s="297"/>
      <c r="B208" s="297"/>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297"/>
      <c r="AL208" s="297"/>
      <c r="AM208" s="297"/>
      <c r="AN208" s="297"/>
      <c r="AO208" s="297"/>
      <c r="AP208" s="297"/>
      <c r="AQ208" s="297"/>
      <c r="AR208" s="297"/>
      <c r="AS208" s="297"/>
      <c r="AT208" s="297"/>
      <c r="AU208" s="297"/>
      <c r="AV208" s="297"/>
    </row>
  </sheetData>
  <sheetProtection password="C26F" sheet="1" objects="1" scenarios="1"/>
  <mergeCells count="1119">
    <mergeCell ref="B17:I17"/>
    <mergeCell ref="K17:R17"/>
    <mergeCell ref="A9:B9"/>
    <mergeCell ref="AC17:AJ17"/>
    <mergeCell ref="AL17:AS17"/>
    <mergeCell ref="A11:A14"/>
    <mergeCell ref="V33:W33"/>
    <mergeCell ref="A78:AV78"/>
    <mergeCell ref="AC37:AD37"/>
    <mergeCell ref="AG31:AI31"/>
    <mergeCell ref="AG32:AI32"/>
    <mergeCell ref="X35:Z35"/>
    <mergeCell ref="X36:Z36"/>
    <mergeCell ref="E39:S39"/>
    <mergeCell ref="X41:AB41"/>
    <mergeCell ref="E44:S44"/>
    <mergeCell ref="E45:S45"/>
    <mergeCell ref="AG41:AK41"/>
    <mergeCell ref="T45:W45"/>
    <mergeCell ref="AU39:AV39"/>
    <mergeCell ref="AU40:AV40"/>
    <mergeCell ref="AL45:AO45"/>
    <mergeCell ref="AN37:AO37"/>
    <mergeCell ref="AG54:AI54"/>
    <mergeCell ref="AS38:AT38"/>
    <mergeCell ref="B32:K32"/>
    <mergeCell ref="AL38:AM38"/>
    <mergeCell ref="AL76:AV76"/>
    <mergeCell ref="AG74:AK75"/>
    <mergeCell ref="U71:AD73"/>
    <mergeCell ref="X68:AA68"/>
    <mergeCell ref="AL70:AV70"/>
    <mergeCell ref="AB68:AD68"/>
    <mergeCell ref="M68:W68"/>
    <mergeCell ref="AE70:AK70"/>
    <mergeCell ref="AJ68:AV68"/>
    <mergeCell ref="AE68:AG68"/>
    <mergeCell ref="AL71:AV73"/>
    <mergeCell ref="AJ37:AK37"/>
    <mergeCell ref="T23:U23"/>
    <mergeCell ref="T26:U26"/>
    <mergeCell ref="T27:U27"/>
    <mergeCell ref="T28:U28"/>
    <mergeCell ref="T35:U35"/>
    <mergeCell ref="AA32:AB32"/>
    <mergeCell ref="V30:W30"/>
    <mergeCell ref="X30:Z30"/>
    <mergeCell ref="X32:Z32"/>
    <mergeCell ref="V26:W26"/>
    <mergeCell ref="V34:W34"/>
    <mergeCell ref="T30:U30"/>
    <mergeCell ref="X28:Z28"/>
    <mergeCell ref="T31:U31"/>
    <mergeCell ref="T32:U32"/>
    <mergeCell ref="T33:U33"/>
    <mergeCell ref="T34:U34"/>
    <mergeCell ref="T29:U29"/>
    <mergeCell ref="X25:Z25"/>
    <mergeCell ref="AN31:AO31"/>
    <mergeCell ref="AN32:AO32"/>
    <mergeCell ref="AP34:AR34"/>
    <mergeCell ref="AP35:AR35"/>
    <mergeCell ref="AN38:AO38"/>
    <mergeCell ref="AN34:AO34"/>
    <mergeCell ref="AU17:AV18"/>
    <mergeCell ref="AU48:AV49"/>
    <mergeCell ref="L55:O55"/>
    <mergeCell ref="L56:O56"/>
    <mergeCell ref="T41:W41"/>
    <mergeCell ref="T42:W42"/>
    <mergeCell ref="T43:W43"/>
    <mergeCell ref="R47:AD47"/>
    <mergeCell ref="AC42:AF42"/>
    <mergeCell ref="AC44:AF44"/>
    <mergeCell ref="AA53:AB53"/>
    <mergeCell ref="AC54:AD54"/>
    <mergeCell ref="AA54:AB54"/>
    <mergeCell ref="K48:S48"/>
    <mergeCell ref="T48:AB48"/>
    <mergeCell ref="AS56:AT56"/>
    <mergeCell ref="V56:W56"/>
    <mergeCell ref="T56:U56"/>
    <mergeCell ref="T54:U54"/>
    <mergeCell ref="AN35:AO35"/>
    <mergeCell ref="AG37:AI37"/>
    <mergeCell ref="L24:O24"/>
    <mergeCell ref="AG24:AI24"/>
    <mergeCell ref="AG53:AI53"/>
    <mergeCell ref="B33:K33"/>
    <mergeCell ref="B28:K28"/>
    <mergeCell ref="L25:O25"/>
    <mergeCell ref="V28:W28"/>
    <mergeCell ref="V35:W35"/>
    <mergeCell ref="B30:K30"/>
    <mergeCell ref="B31:K31"/>
    <mergeCell ref="AS36:AT36"/>
    <mergeCell ref="X33:Z33"/>
    <mergeCell ref="AS33:AT33"/>
    <mergeCell ref="AP33:AR33"/>
    <mergeCell ref="AN36:AO36"/>
    <mergeCell ref="AP38:AR38"/>
    <mergeCell ref="AS37:AT37"/>
    <mergeCell ref="AS35:AT35"/>
    <mergeCell ref="AN33:AO33"/>
    <mergeCell ref="AP37:AR37"/>
    <mergeCell ref="AP36:AR36"/>
    <mergeCell ref="X29:Z29"/>
    <mergeCell ref="AA30:AB30"/>
    <mergeCell ref="AC29:AD29"/>
    <mergeCell ref="X31:Z31"/>
    <mergeCell ref="AA35:AB35"/>
    <mergeCell ref="AS32:AT32"/>
    <mergeCell ref="AS31:AT31"/>
    <mergeCell ref="AP31:AR31"/>
    <mergeCell ref="AP32:AR32"/>
    <mergeCell ref="AP30:AR30"/>
    <mergeCell ref="AS34:AT34"/>
    <mergeCell ref="AA31:AB31"/>
    <mergeCell ref="AE32:AF32"/>
    <mergeCell ref="AC32:AD32"/>
    <mergeCell ref="AE31:AF31"/>
    <mergeCell ref="AC31:AD31"/>
    <mergeCell ref="AL33:AM33"/>
    <mergeCell ref="AE33:AF33"/>
    <mergeCell ref="AJ33:AK33"/>
    <mergeCell ref="AG33:AI33"/>
    <mergeCell ref="AG34:AI34"/>
    <mergeCell ref="AS30:AT30"/>
    <mergeCell ref="AN24:AO24"/>
    <mergeCell ref="AL25:AM25"/>
    <mergeCell ref="AL24:AM24"/>
    <mergeCell ref="AC34:AD34"/>
    <mergeCell ref="AE36:AF36"/>
    <mergeCell ref="AG36:AI36"/>
    <mergeCell ref="AL35:AM35"/>
    <mergeCell ref="AJ32:AK32"/>
    <mergeCell ref="AJ31:AK31"/>
    <mergeCell ref="AL31:AM31"/>
    <mergeCell ref="AC35:AD35"/>
    <mergeCell ref="AE26:AF26"/>
    <mergeCell ref="AJ26:AK26"/>
    <mergeCell ref="AE27:AF27"/>
    <mergeCell ref="AJ29:AK29"/>
    <mergeCell ref="AJ27:AK27"/>
    <mergeCell ref="AG25:AI25"/>
    <mergeCell ref="AG26:AI26"/>
    <mergeCell ref="AG27:AI27"/>
    <mergeCell ref="AJ24:AK24"/>
    <mergeCell ref="AC25:AD25"/>
    <mergeCell ref="AC27:AD27"/>
    <mergeCell ref="AC28:AD28"/>
    <mergeCell ref="AL37:AM37"/>
    <mergeCell ref="AL32:AM32"/>
    <mergeCell ref="AL34:AM34"/>
    <mergeCell ref="AL30:AM30"/>
    <mergeCell ref="AJ34:AK34"/>
    <mergeCell ref="AA23:AB23"/>
    <mergeCell ref="AC24:AD24"/>
    <mergeCell ref="AE24:AF24"/>
    <mergeCell ref="AE28:AF28"/>
    <mergeCell ref="AE30:AF30"/>
    <mergeCell ref="AL23:AM23"/>
    <mergeCell ref="AA29:AB29"/>
    <mergeCell ref="AG29:AI29"/>
    <mergeCell ref="AE29:AF29"/>
    <mergeCell ref="AG28:AI28"/>
    <mergeCell ref="AG35:AI35"/>
    <mergeCell ref="AL36:AM36"/>
    <mergeCell ref="AC33:AD33"/>
    <mergeCell ref="AG23:AI23"/>
    <mergeCell ref="AC23:AD23"/>
    <mergeCell ref="AE23:AF23"/>
    <mergeCell ref="AJ23:AK23"/>
    <mergeCell ref="AA25:AB25"/>
    <mergeCell ref="AA26:AB26"/>
    <mergeCell ref="AA27:AB27"/>
    <mergeCell ref="AA28:AB28"/>
    <mergeCell ref="AA34:AB34"/>
    <mergeCell ref="AE35:AF35"/>
    <mergeCell ref="AJ35:AK35"/>
    <mergeCell ref="AA33:AB33"/>
    <mergeCell ref="AE37:AF37"/>
    <mergeCell ref="AS23:AT23"/>
    <mergeCell ref="AS24:AT24"/>
    <mergeCell ref="AS25:AT25"/>
    <mergeCell ref="AS28:AT28"/>
    <mergeCell ref="AP27:AR27"/>
    <mergeCell ref="AP25:AR25"/>
    <mergeCell ref="AP23:AR23"/>
    <mergeCell ref="AP24:AR24"/>
    <mergeCell ref="AP28:AR28"/>
    <mergeCell ref="AP26:AR26"/>
    <mergeCell ref="AS29:AT29"/>
    <mergeCell ref="AS27:AT27"/>
    <mergeCell ref="AC30:AD30"/>
    <mergeCell ref="AJ30:AK30"/>
    <mergeCell ref="AG30:AI30"/>
    <mergeCell ref="AN25:AO25"/>
    <mergeCell ref="AJ25:AK25"/>
    <mergeCell ref="AE25:AF25"/>
    <mergeCell ref="AS26:AT26"/>
    <mergeCell ref="AC26:AD26"/>
    <mergeCell ref="AL28:AM28"/>
    <mergeCell ref="AN30:AO30"/>
    <mergeCell ref="AL26:AM26"/>
    <mergeCell ref="AN26:AO26"/>
    <mergeCell ref="AP29:AR29"/>
    <mergeCell ref="AN29:AO29"/>
    <mergeCell ref="AN28:AO28"/>
    <mergeCell ref="AL27:AM27"/>
    <mergeCell ref="AN27:AO27"/>
    <mergeCell ref="AJ28:AK28"/>
    <mergeCell ref="AL29:AM29"/>
    <mergeCell ref="AN23:AO23"/>
    <mergeCell ref="AU50:AV51"/>
    <mergeCell ref="AP45:AT45"/>
    <mergeCell ref="AP40:AT40"/>
    <mergeCell ref="AG40:AK40"/>
    <mergeCell ref="AL48:AT48"/>
    <mergeCell ref="E43:S43"/>
    <mergeCell ref="AC43:AF43"/>
    <mergeCell ref="X45:AB45"/>
    <mergeCell ref="AC41:AF41"/>
    <mergeCell ref="AC40:AF40"/>
    <mergeCell ref="AC45:AF45"/>
    <mergeCell ref="X42:AB42"/>
    <mergeCell ref="AP44:AT44"/>
    <mergeCell ref="AP41:AT41"/>
    <mergeCell ref="AU41:AV41"/>
    <mergeCell ref="AU42:AV42"/>
    <mergeCell ref="AU43:AV43"/>
    <mergeCell ref="AU44:AV44"/>
    <mergeCell ref="AP42:AT42"/>
    <mergeCell ref="AP43:AT43"/>
    <mergeCell ref="X43:AB43"/>
    <mergeCell ref="T40:W40"/>
    <mergeCell ref="T44:W44"/>
    <mergeCell ref="AL43:AO43"/>
    <mergeCell ref="AU45:AV45"/>
    <mergeCell ref="AL39:AM39"/>
    <mergeCell ref="AK50:AK51"/>
    <mergeCell ref="AT50:AT51"/>
    <mergeCell ref="AG45:AK45"/>
    <mergeCell ref="AG43:AK43"/>
    <mergeCell ref="AL40:AO40"/>
    <mergeCell ref="AS55:AT55"/>
    <mergeCell ref="AN55:AO55"/>
    <mergeCell ref="AP55:AR55"/>
    <mergeCell ref="AS53:AT53"/>
    <mergeCell ref="AG39:AI39"/>
    <mergeCell ref="AN53:AO53"/>
    <mergeCell ref="AL41:AO41"/>
    <mergeCell ref="AL42:AO42"/>
    <mergeCell ref="AL44:AO44"/>
    <mergeCell ref="AS39:AT39"/>
    <mergeCell ref="AG42:AK42"/>
    <mergeCell ref="AS54:AT54"/>
    <mergeCell ref="AJ53:AK53"/>
    <mergeCell ref="AC48:AK48"/>
    <mergeCell ref="AN39:AO39"/>
    <mergeCell ref="AG55:AI55"/>
    <mergeCell ref="AG44:AK44"/>
    <mergeCell ref="AP39:AR39"/>
    <mergeCell ref="AN54:AO54"/>
    <mergeCell ref="AL54:AM54"/>
    <mergeCell ref="AJ54:AK54"/>
    <mergeCell ref="AP54:AR54"/>
    <mergeCell ref="AL55:AM55"/>
    <mergeCell ref="AL53:AM53"/>
    <mergeCell ref="AP53:AR53"/>
    <mergeCell ref="AE54:AF54"/>
    <mergeCell ref="AN56:AO56"/>
    <mergeCell ref="AP56:AR56"/>
    <mergeCell ref="AJ56:AK56"/>
    <mergeCell ref="AL56:AM56"/>
    <mergeCell ref="AE56:AF56"/>
    <mergeCell ref="AG56:AI56"/>
    <mergeCell ref="AE57:AF57"/>
    <mergeCell ref="AU64:AV64"/>
    <mergeCell ref="AP63:AT63"/>
    <mergeCell ref="AU63:AV63"/>
    <mergeCell ref="AG63:AK63"/>
    <mergeCell ref="AN59:AO59"/>
    <mergeCell ref="AL59:AM59"/>
    <mergeCell ref="AS59:AT59"/>
    <mergeCell ref="AP62:AT62"/>
    <mergeCell ref="AU61:AV61"/>
    <mergeCell ref="AL64:AO64"/>
    <mergeCell ref="AG64:AK64"/>
    <mergeCell ref="AP60:AR60"/>
    <mergeCell ref="AC55:AD55"/>
    <mergeCell ref="AE55:AF55"/>
    <mergeCell ref="AC56:AD56"/>
    <mergeCell ref="AE34:AF34"/>
    <mergeCell ref="AB50:AB51"/>
    <mergeCell ref="AA39:AB39"/>
    <mergeCell ref="X40:AB40"/>
    <mergeCell ref="X55:Z55"/>
    <mergeCell ref="X53:Z53"/>
    <mergeCell ref="AJ38:AK38"/>
    <mergeCell ref="AE38:AF38"/>
    <mergeCell ref="AA38:AB38"/>
    <mergeCell ref="AJ36:AK36"/>
    <mergeCell ref="AG38:AI38"/>
    <mergeCell ref="AC39:AD39"/>
    <mergeCell ref="AE39:AF39"/>
    <mergeCell ref="AC53:AD53"/>
    <mergeCell ref="AJ39:AK39"/>
    <mergeCell ref="AC36:AD36"/>
    <mergeCell ref="AE53:AF53"/>
    <mergeCell ref="AC38:AD38"/>
    <mergeCell ref="X38:Z38"/>
    <mergeCell ref="X37:Z37"/>
    <mergeCell ref="AA36:AB36"/>
    <mergeCell ref="AA37:AB37"/>
    <mergeCell ref="X34:Z34"/>
    <mergeCell ref="X44:AB44"/>
    <mergeCell ref="AA56:AB56"/>
    <mergeCell ref="B55:K55"/>
    <mergeCell ref="AA57:AB57"/>
    <mergeCell ref="V54:W54"/>
    <mergeCell ref="B48:J48"/>
    <mergeCell ref="B38:K38"/>
    <mergeCell ref="L36:O36"/>
    <mergeCell ref="V57:W57"/>
    <mergeCell ref="X39:Z39"/>
    <mergeCell ref="L53:O53"/>
    <mergeCell ref="T39:W39"/>
    <mergeCell ref="T36:U36"/>
    <mergeCell ref="V53:W53"/>
    <mergeCell ref="V36:W36"/>
    <mergeCell ref="V37:W37"/>
    <mergeCell ref="V38:W38"/>
    <mergeCell ref="T53:U53"/>
    <mergeCell ref="X54:Z54"/>
    <mergeCell ref="X56:Z56"/>
    <mergeCell ref="X57:Z57"/>
    <mergeCell ref="B54:K54"/>
    <mergeCell ref="AA55:AB55"/>
    <mergeCell ref="Q29:R29"/>
    <mergeCell ref="Q30:R30"/>
    <mergeCell ref="Q31:R31"/>
    <mergeCell ref="Q32:R32"/>
    <mergeCell ref="L30:O30"/>
    <mergeCell ref="L31:O31"/>
    <mergeCell ref="L28:O28"/>
    <mergeCell ref="L29:O29"/>
    <mergeCell ref="L32:O32"/>
    <mergeCell ref="A41:C45"/>
    <mergeCell ref="E41:S41"/>
    <mergeCell ref="D39:D40"/>
    <mergeCell ref="B53:K53"/>
    <mergeCell ref="V29:W29"/>
    <mergeCell ref="B29:K29"/>
    <mergeCell ref="Q33:R33"/>
    <mergeCell ref="Q34:R34"/>
    <mergeCell ref="Q35:R35"/>
    <mergeCell ref="L33:O33"/>
    <mergeCell ref="V31:W31"/>
    <mergeCell ref="V32:W32"/>
    <mergeCell ref="B37:K37"/>
    <mergeCell ref="A39:C39"/>
    <mergeCell ref="B36:K36"/>
    <mergeCell ref="Q36:R36"/>
    <mergeCell ref="Q37:R37"/>
    <mergeCell ref="A40:C40"/>
    <mergeCell ref="E42:S42"/>
    <mergeCell ref="E40:S40"/>
    <mergeCell ref="T37:U37"/>
    <mergeCell ref="T38:U38"/>
    <mergeCell ref="L37:O37"/>
    <mergeCell ref="AU65:AV65"/>
    <mergeCell ref="T65:W65"/>
    <mergeCell ref="A62:C65"/>
    <mergeCell ref="AA58:AB58"/>
    <mergeCell ref="V58:W58"/>
    <mergeCell ref="AU62:AV62"/>
    <mergeCell ref="AG62:AK62"/>
    <mergeCell ref="AL62:AO62"/>
    <mergeCell ref="AN58:AO58"/>
    <mergeCell ref="AL58:AM58"/>
    <mergeCell ref="AS58:AT58"/>
    <mergeCell ref="AE59:AF59"/>
    <mergeCell ref="AA60:AB60"/>
    <mergeCell ref="X62:AB62"/>
    <mergeCell ref="X63:AB63"/>
    <mergeCell ref="AC62:AF62"/>
    <mergeCell ref="AA59:AB59"/>
    <mergeCell ref="T59:U59"/>
    <mergeCell ref="X61:AB61"/>
    <mergeCell ref="X59:Z59"/>
    <mergeCell ref="V59:W59"/>
    <mergeCell ref="AC58:AD58"/>
    <mergeCell ref="AP59:AR59"/>
    <mergeCell ref="AG58:AI58"/>
    <mergeCell ref="AJ58:AK58"/>
    <mergeCell ref="AE58:AF58"/>
    <mergeCell ref="X58:Z58"/>
    <mergeCell ref="AP58:AR58"/>
    <mergeCell ref="AC59:AD59"/>
    <mergeCell ref="AE60:AF60"/>
    <mergeCell ref="AJ59:AK59"/>
    <mergeCell ref="AG59:AI59"/>
    <mergeCell ref="AG76:AK76"/>
    <mergeCell ref="AG71:AK73"/>
    <mergeCell ref="A69:L70"/>
    <mergeCell ref="Y67:AA67"/>
    <mergeCell ref="C68:L68"/>
    <mergeCell ref="P71:P76"/>
    <mergeCell ref="M70:AD70"/>
    <mergeCell ref="B71:E73"/>
    <mergeCell ref="R71:T73"/>
    <mergeCell ref="F71:O73"/>
    <mergeCell ref="A68:B68"/>
    <mergeCell ref="AE71:AF76"/>
    <mergeCell ref="Q54:R54"/>
    <mergeCell ref="AB67:AC67"/>
    <mergeCell ref="AF67:AL67"/>
    <mergeCell ref="AL74:AV75"/>
    <mergeCell ref="J67:X67"/>
    <mergeCell ref="AM67:AR67"/>
    <mergeCell ref="AD67:AE67"/>
    <mergeCell ref="AS67:AV67"/>
    <mergeCell ref="AP65:AT65"/>
    <mergeCell ref="AP64:AT64"/>
    <mergeCell ref="AC60:AD60"/>
    <mergeCell ref="E65:S65"/>
    <mergeCell ref="E61:S61"/>
    <mergeCell ref="T60:W60"/>
    <mergeCell ref="X65:AB65"/>
    <mergeCell ref="AL65:AO65"/>
    <mergeCell ref="AL63:AO63"/>
    <mergeCell ref="E62:S62"/>
    <mergeCell ref="E63:S63"/>
    <mergeCell ref="T63:W63"/>
    <mergeCell ref="M14:AC14"/>
    <mergeCell ref="L35:O35"/>
    <mergeCell ref="A60:C60"/>
    <mergeCell ref="L57:O57"/>
    <mergeCell ref="J50:J51"/>
    <mergeCell ref="S50:S51"/>
    <mergeCell ref="L54:O54"/>
    <mergeCell ref="Q55:R55"/>
    <mergeCell ref="Q56:R56"/>
    <mergeCell ref="Q57:R57"/>
    <mergeCell ref="Q58:R58"/>
    <mergeCell ref="Q59:R59"/>
    <mergeCell ref="Q38:R38"/>
    <mergeCell ref="E64:S64"/>
    <mergeCell ref="F74:O76"/>
    <mergeCell ref="Q74:T76"/>
    <mergeCell ref="U74:AD76"/>
    <mergeCell ref="B57:K57"/>
    <mergeCell ref="A67:I67"/>
    <mergeCell ref="A71:A76"/>
    <mergeCell ref="B74:E76"/>
    <mergeCell ref="B34:K34"/>
    <mergeCell ref="L34:O34"/>
    <mergeCell ref="B59:K59"/>
    <mergeCell ref="L59:O59"/>
    <mergeCell ref="L58:O58"/>
    <mergeCell ref="L38:O38"/>
    <mergeCell ref="Q53:S53"/>
    <mergeCell ref="B35:K35"/>
    <mergeCell ref="V55:W55"/>
    <mergeCell ref="Q28:R28"/>
    <mergeCell ref="X64:AB64"/>
    <mergeCell ref="T64:W64"/>
    <mergeCell ref="AC63:AF63"/>
    <mergeCell ref="AG65:AK65"/>
    <mergeCell ref="T62:W62"/>
    <mergeCell ref="AC61:AF61"/>
    <mergeCell ref="AG61:AK61"/>
    <mergeCell ref="AP61:AT61"/>
    <mergeCell ref="AL61:AO61"/>
    <mergeCell ref="T61:W61"/>
    <mergeCell ref="D60:D61"/>
    <mergeCell ref="B58:K58"/>
    <mergeCell ref="E60:S60"/>
    <mergeCell ref="AJ55:AK55"/>
    <mergeCell ref="AC64:AF64"/>
    <mergeCell ref="AC65:AF65"/>
    <mergeCell ref="A61:C61"/>
    <mergeCell ref="AN57:AO57"/>
    <mergeCell ref="AL57:AM57"/>
    <mergeCell ref="AG57:AI57"/>
    <mergeCell ref="AG60:AI60"/>
    <mergeCell ref="AP57:AR57"/>
    <mergeCell ref="AS57:AT57"/>
    <mergeCell ref="T58:U58"/>
    <mergeCell ref="AC57:AD57"/>
    <mergeCell ref="T57:U57"/>
    <mergeCell ref="AJ57:AK57"/>
    <mergeCell ref="AN60:AO60"/>
    <mergeCell ref="AJ60:AK60"/>
    <mergeCell ref="AL60:AM60"/>
    <mergeCell ref="AS60:AT60"/>
    <mergeCell ref="T55:U55"/>
    <mergeCell ref="B56:K56"/>
    <mergeCell ref="V23:W23"/>
    <mergeCell ref="AA24:AB24"/>
    <mergeCell ref="X23:Z23"/>
    <mergeCell ref="Q23:R23"/>
    <mergeCell ref="Q24:R24"/>
    <mergeCell ref="Q25:R25"/>
    <mergeCell ref="Q26:R26"/>
    <mergeCell ref="Q27:R27"/>
    <mergeCell ref="X60:Z60"/>
    <mergeCell ref="M12:AC12"/>
    <mergeCell ref="B14:L14"/>
    <mergeCell ref="L26:O26"/>
    <mergeCell ref="L27:O27"/>
    <mergeCell ref="X24:Z24"/>
    <mergeCell ref="T24:U24"/>
    <mergeCell ref="B23:K23"/>
    <mergeCell ref="T25:U25"/>
    <mergeCell ref="V25:W25"/>
    <mergeCell ref="V27:W27"/>
    <mergeCell ref="AB19:AB20"/>
    <mergeCell ref="AC22:AF22"/>
    <mergeCell ref="V24:W24"/>
    <mergeCell ref="X26:Z26"/>
    <mergeCell ref="X27:Z27"/>
    <mergeCell ref="L23:O23"/>
    <mergeCell ref="B24:K24"/>
    <mergeCell ref="B25:K25"/>
    <mergeCell ref="B26:K26"/>
    <mergeCell ref="B27:K27"/>
    <mergeCell ref="T22:W22"/>
    <mergeCell ref="X22:AB22"/>
    <mergeCell ref="P22:P23"/>
    <mergeCell ref="A6:AR6"/>
    <mergeCell ref="A1:AR1"/>
    <mergeCell ref="AL2:AR2"/>
    <mergeCell ref="B2:H2"/>
    <mergeCell ref="K2:Q2"/>
    <mergeCell ref="T2:Z2"/>
    <mergeCell ref="AC2:AI2"/>
    <mergeCell ref="Q22:S22"/>
    <mergeCell ref="AD11:AD14"/>
    <mergeCell ref="AH9:AQ9"/>
    <mergeCell ref="AE12:AL14"/>
    <mergeCell ref="AM11:AV11"/>
    <mergeCell ref="AM12:AV14"/>
    <mergeCell ref="AE11:AL11"/>
    <mergeCell ref="AU19:AV20"/>
    <mergeCell ref="AP22:AT22"/>
    <mergeCell ref="AL22:AO22"/>
    <mergeCell ref="AG22:AK22"/>
    <mergeCell ref="AT19:AT20"/>
    <mergeCell ref="AK19:AK20"/>
    <mergeCell ref="T17:AA17"/>
    <mergeCell ref="J19:J20"/>
    <mergeCell ref="S19:S20"/>
    <mergeCell ref="M11:AC11"/>
    <mergeCell ref="L22:O22"/>
    <mergeCell ref="B11:L11"/>
    <mergeCell ref="B12:L12"/>
    <mergeCell ref="M13:AC13"/>
    <mergeCell ref="B13:L13"/>
    <mergeCell ref="D9:O9"/>
    <mergeCell ref="P9:AG9"/>
    <mergeCell ref="T16:AA16"/>
    <mergeCell ref="A139:B139"/>
    <mergeCell ref="D139:O139"/>
    <mergeCell ref="P139:AG139"/>
    <mergeCell ref="AH139:AQ139"/>
    <mergeCell ref="A141:A144"/>
    <mergeCell ref="B141:L141"/>
    <mergeCell ref="M141:AC141"/>
    <mergeCell ref="AD141:AD144"/>
    <mergeCell ref="AE141:AL141"/>
    <mergeCell ref="AM141:AV141"/>
    <mergeCell ref="B142:L142"/>
    <mergeCell ref="M142:AC142"/>
    <mergeCell ref="AE142:AL144"/>
    <mergeCell ref="AM142:AV144"/>
    <mergeCell ref="B143:L143"/>
    <mergeCell ref="M143:AC143"/>
    <mergeCell ref="B144:L144"/>
    <mergeCell ref="M144:AC144"/>
    <mergeCell ref="AP152:AT152"/>
    <mergeCell ref="AG153:AI153"/>
    <mergeCell ref="AJ153:AK153"/>
    <mergeCell ref="AL153:AM153"/>
    <mergeCell ref="AN153:AO153"/>
    <mergeCell ref="AP153:AR153"/>
    <mergeCell ref="AS153:AT153"/>
    <mergeCell ref="T146:AA146"/>
    <mergeCell ref="B147:I147"/>
    <mergeCell ref="K147:R147"/>
    <mergeCell ref="T147:AA147"/>
    <mergeCell ref="AC147:AJ147"/>
    <mergeCell ref="AL147:AS147"/>
    <mergeCell ref="AU147:AV148"/>
    <mergeCell ref="J149:J150"/>
    <mergeCell ref="S149:S150"/>
    <mergeCell ref="AB149:AB150"/>
    <mergeCell ref="AK149:AK150"/>
    <mergeCell ref="AT149:AT150"/>
    <mergeCell ref="AU149:AV150"/>
    <mergeCell ref="B153:K153"/>
    <mergeCell ref="L153:O153"/>
    <mergeCell ref="Q153:R153"/>
    <mergeCell ref="T153:U153"/>
    <mergeCell ref="V153:W153"/>
    <mergeCell ref="X153:Z153"/>
    <mergeCell ref="AA153:AB153"/>
    <mergeCell ref="AC153:AD153"/>
    <mergeCell ref="AE153:AF153"/>
    <mergeCell ref="L152:O152"/>
    <mergeCell ref="P152:P153"/>
    <mergeCell ref="Q152:S152"/>
    <mergeCell ref="T152:W152"/>
    <mergeCell ref="X152:AB152"/>
    <mergeCell ref="AC152:AF152"/>
    <mergeCell ref="AG152:AK152"/>
    <mergeCell ref="AL152:AO152"/>
    <mergeCell ref="AG154:AI154"/>
    <mergeCell ref="AJ154:AK154"/>
    <mergeCell ref="AL154:AM154"/>
    <mergeCell ref="AN154:AO154"/>
    <mergeCell ref="AP154:AR154"/>
    <mergeCell ref="AS154:AT154"/>
    <mergeCell ref="B155:K155"/>
    <mergeCell ref="L155:O155"/>
    <mergeCell ref="Q155:R155"/>
    <mergeCell ref="T155:U155"/>
    <mergeCell ref="V155:W155"/>
    <mergeCell ref="X155:Z155"/>
    <mergeCell ref="AA155:AB155"/>
    <mergeCell ref="AC155:AD155"/>
    <mergeCell ref="AE155:AF155"/>
    <mergeCell ref="AG155:AI155"/>
    <mergeCell ref="AJ155:AK155"/>
    <mergeCell ref="AL155:AM155"/>
    <mergeCell ref="AN155:AO155"/>
    <mergeCell ref="AP155:AR155"/>
    <mergeCell ref="AS155:AT155"/>
    <mergeCell ref="B154:K154"/>
    <mergeCell ref="L154:O154"/>
    <mergeCell ref="Q154:R154"/>
    <mergeCell ref="T154:U154"/>
    <mergeCell ref="V154:W154"/>
    <mergeCell ref="X154:Z154"/>
    <mergeCell ref="AA154:AB154"/>
    <mergeCell ref="AC154:AD154"/>
    <mergeCell ref="AE154:AF154"/>
    <mergeCell ref="AG156:AI156"/>
    <mergeCell ref="AJ156:AK156"/>
    <mergeCell ref="AL156:AM156"/>
    <mergeCell ref="AN156:AO156"/>
    <mergeCell ref="AP156:AR156"/>
    <mergeCell ref="AS156:AT156"/>
    <mergeCell ref="B157:K157"/>
    <mergeCell ref="L157:O157"/>
    <mergeCell ref="Q157:R157"/>
    <mergeCell ref="T157:U157"/>
    <mergeCell ref="V157:W157"/>
    <mergeCell ref="X157:Z157"/>
    <mergeCell ref="AA157:AB157"/>
    <mergeCell ref="AC157:AD157"/>
    <mergeCell ref="AE157:AF157"/>
    <mergeCell ref="AG157:AI157"/>
    <mergeCell ref="AJ157:AK157"/>
    <mergeCell ref="AL157:AM157"/>
    <mergeCell ref="AN157:AO157"/>
    <mergeCell ref="AP157:AR157"/>
    <mergeCell ref="AS157:AT157"/>
    <mergeCell ref="B156:K156"/>
    <mergeCell ref="L156:O156"/>
    <mergeCell ref="Q156:R156"/>
    <mergeCell ref="T156:U156"/>
    <mergeCell ref="V156:W156"/>
    <mergeCell ref="X156:Z156"/>
    <mergeCell ref="AA156:AB156"/>
    <mergeCell ref="AC156:AD156"/>
    <mergeCell ref="AE156:AF156"/>
    <mergeCell ref="AG158:AI158"/>
    <mergeCell ref="AJ158:AK158"/>
    <mergeCell ref="AL158:AM158"/>
    <mergeCell ref="AN158:AO158"/>
    <mergeCell ref="AP158:AR158"/>
    <mergeCell ref="AS158:AT158"/>
    <mergeCell ref="B159:K159"/>
    <mergeCell ref="L159:O159"/>
    <mergeCell ref="Q159:R159"/>
    <mergeCell ref="T159:U159"/>
    <mergeCell ref="V159:W159"/>
    <mergeCell ref="X159:Z159"/>
    <mergeCell ref="AA159:AB159"/>
    <mergeCell ref="AC159:AD159"/>
    <mergeCell ref="AE159:AF159"/>
    <mergeCell ref="AG159:AI159"/>
    <mergeCell ref="AJ159:AK159"/>
    <mergeCell ref="AL159:AM159"/>
    <mergeCell ref="AN159:AO159"/>
    <mergeCell ref="AP159:AR159"/>
    <mergeCell ref="AS159:AT159"/>
    <mergeCell ref="B158:K158"/>
    <mergeCell ref="L158:O158"/>
    <mergeCell ref="Q158:R158"/>
    <mergeCell ref="T158:U158"/>
    <mergeCell ref="V158:W158"/>
    <mergeCell ref="X158:Z158"/>
    <mergeCell ref="AA158:AB158"/>
    <mergeCell ref="AC158:AD158"/>
    <mergeCell ref="AE158:AF158"/>
    <mergeCell ref="AC162:AD162"/>
    <mergeCell ref="AE162:AF162"/>
    <mergeCell ref="AG160:AI160"/>
    <mergeCell ref="AJ160:AK160"/>
    <mergeCell ref="AL160:AM160"/>
    <mergeCell ref="AN160:AO160"/>
    <mergeCell ref="AP160:AR160"/>
    <mergeCell ref="AS160:AT160"/>
    <mergeCell ref="B161:K161"/>
    <mergeCell ref="L161:O161"/>
    <mergeCell ref="Q161:R161"/>
    <mergeCell ref="T161:U161"/>
    <mergeCell ref="V161:W161"/>
    <mergeCell ref="X161:Z161"/>
    <mergeCell ref="AA161:AB161"/>
    <mergeCell ref="AC161:AD161"/>
    <mergeCell ref="AE161:AF161"/>
    <mergeCell ref="AG161:AI161"/>
    <mergeCell ref="AJ161:AK161"/>
    <mergeCell ref="AL161:AM161"/>
    <mergeCell ref="AN161:AO161"/>
    <mergeCell ref="AP161:AR161"/>
    <mergeCell ref="AS161:AT161"/>
    <mergeCell ref="B160:K160"/>
    <mergeCell ref="L160:O160"/>
    <mergeCell ref="Q160:R160"/>
    <mergeCell ref="T160:U160"/>
    <mergeCell ref="V160:W160"/>
    <mergeCell ref="X160:Z160"/>
    <mergeCell ref="AA160:AB160"/>
    <mergeCell ref="AC160:AD160"/>
    <mergeCell ref="AE160:AF160"/>
    <mergeCell ref="X164:Z164"/>
    <mergeCell ref="AA164:AB164"/>
    <mergeCell ref="AC164:AD164"/>
    <mergeCell ref="AE164:AF164"/>
    <mergeCell ref="AG162:AI162"/>
    <mergeCell ref="AJ162:AK162"/>
    <mergeCell ref="AL162:AM162"/>
    <mergeCell ref="AN162:AO162"/>
    <mergeCell ref="AP162:AR162"/>
    <mergeCell ref="AS162:AT162"/>
    <mergeCell ref="B163:K163"/>
    <mergeCell ref="L163:O163"/>
    <mergeCell ref="Q163:R163"/>
    <mergeCell ref="T163:U163"/>
    <mergeCell ref="V163:W163"/>
    <mergeCell ref="X163:Z163"/>
    <mergeCell ref="AA163:AB163"/>
    <mergeCell ref="AC163:AD163"/>
    <mergeCell ref="AE163:AF163"/>
    <mergeCell ref="AG163:AI163"/>
    <mergeCell ref="AJ163:AK163"/>
    <mergeCell ref="AL163:AM163"/>
    <mergeCell ref="AN163:AO163"/>
    <mergeCell ref="AP163:AR163"/>
    <mergeCell ref="AS163:AT163"/>
    <mergeCell ref="B162:K162"/>
    <mergeCell ref="L162:O162"/>
    <mergeCell ref="Q162:R162"/>
    <mergeCell ref="T162:U162"/>
    <mergeCell ref="V162:W162"/>
    <mergeCell ref="X162:Z162"/>
    <mergeCell ref="AA162:AB162"/>
    <mergeCell ref="T166:U166"/>
    <mergeCell ref="V166:W166"/>
    <mergeCell ref="X166:Z166"/>
    <mergeCell ref="AA166:AB166"/>
    <mergeCell ref="AC166:AD166"/>
    <mergeCell ref="AE166:AF166"/>
    <mergeCell ref="AG164:AI164"/>
    <mergeCell ref="AJ164:AK164"/>
    <mergeCell ref="AL164:AM164"/>
    <mergeCell ref="AN164:AO164"/>
    <mergeCell ref="AP164:AR164"/>
    <mergeCell ref="AS164:AT164"/>
    <mergeCell ref="B165:K165"/>
    <mergeCell ref="L165:O165"/>
    <mergeCell ref="Q165:R165"/>
    <mergeCell ref="T165:U165"/>
    <mergeCell ref="V165:W165"/>
    <mergeCell ref="X165:Z165"/>
    <mergeCell ref="AA165:AB165"/>
    <mergeCell ref="AC165:AD165"/>
    <mergeCell ref="AE165:AF165"/>
    <mergeCell ref="AG165:AI165"/>
    <mergeCell ref="AJ165:AK165"/>
    <mergeCell ref="AL165:AM165"/>
    <mergeCell ref="AN165:AO165"/>
    <mergeCell ref="AP165:AR165"/>
    <mergeCell ref="AS165:AT165"/>
    <mergeCell ref="B164:K164"/>
    <mergeCell ref="L164:O164"/>
    <mergeCell ref="Q164:R164"/>
    <mergeCell ref="T164:U164"/>
    <mergeCell ref="V164:W164"/>
    <mergeCell ref="L168:O168"/>
    <mergeCell ref="Q168:R168"/>
    <mergeCell ref="T168:U168"/>
    <mergeCell ref="V168:W168"/>
    <mergeCell ref="X168:Z168"/>
    <mergeCell ref="AA168:AB168"/>
    <mergeCell ref="AC168:AD168"/>
    <mergeCell ref="AE168:AF168"/>
    <mergeCell ref="AG166:AI166"/>
    <mergeCell ref="AJ166:AK166"/>
    <mergeCell ref="AL166:AM166"/>
    <mergeCell ref="AN166:AO166"/>
    <mergeCell ref="AP166:AR166"/>
    <mergeCell ref="AS166:AT166"/>
    <mergeCell ref="B167:K167"/>
    <mergeCell ref="L167:O167"/>
    <mergeCell ref="Q167:R167"/>
    <mergeCell ref="T167:U167"/>
    <mergeCell ref="V167:W167"/>
    <mergeCell ref="X167:Z167"/>
    <mergeCell ref="AA167:AB167"/>
    <mergeCell ref="AC167:AD167"/>
    <mergeCell ref="AE167:AF167"/>
    <mergeCell ref="AG167:AI167"/>
    <mergeCell ref="AJ167:AK167"/>
    <mergeCell ref="AL167:AM167"/>
    <mergeCell ref="AN167:AO167"/>
    <mergeCell ref="AP167:AR167"/>
    <mergeCell ref="AS167:AT167"/>
    <mergeCell ref="B166:K166"/>
    <mergeCell ref="L166:O166"/>
    <mergeCell ref="Q166:R166"/>
    <mergeCell ref="AP173:AT173"/>
    <mergeCell ref="AU169:AV169"/>
    <mergeCell ref="A170:C170"/>
    <mergeCell ref="E170:S170"/>
    <mergeCell ref="T170:W170"/>
    <mergeCell ref="X170:AB170"/>
    <mergeCell ref="AC170:AF170"/>
    <mergeCell ref="AG170:AK170"/>
    <mergeCell ref="AL170:AO170"/>
    <mergeCell ref="AP170:AT170"/>
    <mergeCell ref="AU170:AV170"/>
    <mergeCell ref="AG168:AI168"/>
    <mergeCell ref="AJ168:AK168"/>
    <mergeCell ref="AL168:AM168"/>
    <mergeCell ref="AN168:AO168"/>
    <mergeCell ref="AP168:AR168"/>
    <mergeCell ref="AS168:AT168"/>
    <mergeCell ref="A169:C169"/>
    <mergeCell ref="D169:D170"/>
    <mergeCell ref="E169:S169"/>
    <mergeCell ref="T169:W169"/>
    <mergeCell ref="X169:Z169"/>
    <mergeCell ref="AA169:AB169"/>
    <mergeCell ref="AC169:AD169"/>
    <mergeCell ref="AE169:AF169"/>
    <mergeCell ref="AG169:AI169"/>
    <mergeCell ref="AJ169:AK169"/>
    <mergeCell ref="AL169:AM169"/>
    <mergeCell ref="AN169:AO169"/>
    <mergeCell ref="AP169:AR169"/>
    <mergeCell ref="AS169:AT169"/>
    <mergeCell ref="B168:K168"/>
    <mergeCell ref="AU173:AV173"/>
    <mergeCell ref="E174:S174"/>
    <mergeCell ref="T174:W174"/>
    <mergeCell ref="X174:AB174"/>
    <mergeCell ref="AC174:AF174"/>
    <mergeCell ref="AG174:AK174"/>
    <mergeCell ref="AL174:AO174"/>
    <mergeCell ref="AP174:AT174"/>
    <mergeCell ref="AU174:AV174"/>
    <mergeCell ref="A171:C175"/>
    <mergeCell ref="E171:S171"/>
    <mergeCell ref="T171:W171"/>
    <mergeCell ref="X171:AB171"/>
    <mergeCell ref="AC171:AF171"/>
    <mergeCell ref="AG171:AK171"/>
    <mergeCell ref="AL171:AO171"/>
    <mergeCell ref="AP171:AT171"/>
    <mergeCell ref="AU171:AV171"/>
    <mergeCell ref="E172:S172"/>
    <mergeCell ref="T172:W172"/>
    <mergeCell ref="X172:AB172"/>
    <mergeCell ref="AC172:AF172"/>
    <mergeCell ref="AG172:AK172"/>
    <mergeCell ref="AL172:AO172"/>
    <mergeCell ref="AP172:AT172"/>
    <mergeCell ref="AU172:AV172"/>
    <mergeCell ref="E173:S173"/>
    <mergeCell ref="T173:W173"/>
    <mergeCell ref="X173:AB173"/>
    <mergeCell ref="AC173:AF173"/>
    <mergeCell ref="AG173:AK173"/>
    <mergeCell ref="AL173:AO173"/>
    <mergeCell ref="B178:J178"/>
    <mergeCell ref="K178:S178"/>
    <mergeCell ref="T178:AB178"/>
    <mergeCell ref="AC178:AK178"/>
    <mergeCell ref="AL178:AT178"/>
    <mergeCell ref="AU178:AV179"/>
    <mergeCell ref="J180:J181"/>
    <mergeCell ref="S180:S181"/>
    <mergeCell ref="AB180:AB181"/>
    <mergeCell ref="AK180:AK181"/>
    <mergeCell ref="AT180:AT181"/>
    <mergeCell ref="AU180:AV181"/>
    <mergeCell ref="E175:S175"/>
    <mergeCell ref="T175:W175"/>
    <mergeCell ref="X175:AB175"/>
    <mergeCell ref="AC175:AF175"/>
    <mergeCell ref="AG175:AK175"/>
    <mergeCell ref="AL175:AO175"/>
    <mergeCell ref="AP175:AT175"/>
    <mergeCell ref="AU175:AV175"/>
    <mergeCell ref="R177:AD177"/>
    <mergeCell ref="AG183:AI183"/>
    <mergeCell ref="AJ183:AK183"/>
    <mergeCell ref="AL183:AM183"/>
    <mergeCell ref="AN183:AO183"/>
    <mergeCell ref="AP183:AR183"/>
    <mergeCell ref="AS183:AT183"/>
    <mergeCell ref="B184:K184"/>
    <mergeCell ref="L184:O184"/>
    <mergeCell ref="Q184:R184"/>
    <mergeCell ref="T184:U184"/>
    <mergeCell ref="V184:W184"/>
    <mergeCell ref="X184:Z184"/>
    <mergeCell ref="AA184:AB184"/>
    <mergeCell ref="AC184:AD184"/>
    <mergeCell ref="AE184:AF184"/>
    <mergeCell ref="AG184:AI184"/>
    <mergeCell ref="AJ184:AK184"/>
    <mergeCell ref="AL184:AM184"/>
    <mergeCell ref="AN184:AO184"/>
    <mergeCell ref="AP184:AR184"/>
    <mergeCell ref="AS184:AT184"/>
    <mergeCell ref="B183:K183"/>
    <mergeCell ref="L183:O183"/>
    <mergeCell ref="Q183:S183"/>
    <mergeCell ref="T183:U183"/>
    <mergeCell ref="V183:W183"/>
    <mergeCell ref="X183:Z183"/>
    <mergeCell ref="AA183:AB183"/>
    <mergeCell ref="AC183:AD183"/>
    <mergeCell ref="AE183:AF183"/>
    <mergeCell ref="AG185:AI185"/>
    <mergeCell ref="AJ185:AK185"/>
    <mergeCell ref="AL185:AM185"/>
    <mergeCell ref="AN185:AO185"/>
    <mergeCell ref="AP185:AR185"/>
    <mergeCell ref="AS185:AT185"/>
    <mergeCell ref="B186:K186"/>
    <mergeCell ref="L186:O186"/>
    <mergeCell ref="Q186:R186"/>
    <mergeCell ref="T186:U186"/>
    <mergeCell ref="V186:W186"/>
    <mergeCell ref="X186:Z186"/>
    <mergeCell ref="AA186:AB186"/>
    <mergeCell ref="AC186:AD186"/>
    <mergeCell ref="AE186:AF186"/>
    <mergeCell ref="AG186:AI186"/>
    <mergeCell ref="AJ186:AK186"/>
    <mergeCell ref="AL186:AM186"/>
    <mergeCell ref="AN186:AO186"/>
    <mergeCell ref="AP186:AR186"/>
    <mergeCell ref="AS186:AT186"/>
    <mergeCell ref="B185:K185"/>
    <mergeCell ref="L185:O185"/>
    <mergeCell ref="Q185:R185"/>
    <mergeCell ref="T185:U185"/>
    <mergeCell ref="V185:W185"/>
    <mergeCell ref="X185:Z185"/>
    <mergeCell ref="AA185:AB185"/>
    <mergeCell ref="AC185:AD185"/>
    <mergeCell ref="AE185:AF185"/>
    <mergeCell ref="AE189:AF189"/>
    <mergeCell ref="AG187:AI187"/>
    <mergeCell ref="AJ187:AK187"/>
    <mergeCell ref="AL187:AM187"/>
    <mergeCell ref="AN187:AO187"/>
    <mergeCell ref="AP187:AR187"/>
    <mergeCell ref="AS187:AT187"/>
    <mergeCell ref="B188:K188"/>
    <mergeCell ref="L188:O188"/>
    <mergeCell ref="Q188:R188"/>
    <mergeCell ref="T188:U188"/>
    <mergeCell ref="V188:W188"/>
    <mergeCell ref="X188:Z188"/>
    <mergeCell ref="AA188:AB188"/>
    <mergeCell ref="AC188:AD188"/>
    <mergeCell ref="AE188:AF188"/>
    <mergeCell ref="AG188:AI188"/>
    <mergeCell ref="AJ188:AK188"/>
    <mergeCell ref="AL188:AM188"/>
    <mergeCell ref="AN188:AO188"/>
    <mergeCell ref="AP188:AR188"/>
    <mergeCell ref="AS188:AT188"/>
    <mergeCell ref="B187:K187"/>
    <mergeCell ref="L187:O187"/>
    <mergeCell ref="Q187:R187"/>
    <mergeCell ref="T187:U187"/>
    <mergeCell ref="V187:W187"/>
    <mergeCell ref="X187:Z187"/>
    <mergeCell ref="AA187:AB187"/>
    <mergeCell ref="AC187:AD187"/>
    <mergeCell ref="AE187:AF187"/>
    <mergeCell ref="AG189:AI189"/>
    <mergeCell ref="AJ189:AK189"/>
    <mergeCell ref="AL189:AM189"/>
    <mergeCell ref="AN189:AO189"/>
    <mergeCell ref="AP189:AR189"/>
    <mergeCell ref="AS189:AT189"/>
    <mergeCell ref="A190:C190"/>
    <mergeCell ref="D190:D191"/>
    <mergeCell ref="E190:S190"/>
    <mergeCell ref="T190:W190"/>
    <mergeCell ref="X190:Z190"/>
    <mergeCell ref="AA190:AB190"/>
    <mergeCell ref="AC190:AD190"/>
    <mergeCell ref="AE190:AF190"/>
    <mergeCell ref="AG190:AI190"/>
    <mergeCell ref="AJ190:AK190"/>
    <mergeCell ref="AL190:AM190"/>
    <mergeCell ref="AN190:AO190"/>
    <mergeCell ref="AP190:AR190"/>
    <mergeCell ref="AS190:AT190"/>
    <mergeCell ref="A191:C191"/>
    <mergeCell ref="E191:S191"/>
    <mergeCell ref="T191:W191"/>
    <mergeCell ref="X191:AB191"/>
    <mergeCell ref="B189:K189"/>
    <mergeCell ref="L189:O189"/>
    <mergeCell ref="Q189:R189"/>
    <mergeCell ref="T189:U189"/>
    <mergeCell ref="V189:W189"/>
    <mergeCell ref="X189:Z189"/>
    <mergeCell ref="AA189:AB189"/>
    <mergeCell ref="AC189:AD189"/>
    <mergeCell ref="AC191:AF191"/>
    <mergeCell ref="AG191:AK191"/>
    <mergeCell ref="AL191:AO191"/>
    <mergeCell ref="AP191:AT191"/>
    <mergeCell ref="AU191:AV191"/>
    <mergeCell ref="A192:C195"/>
    <mergeCell ref="E192:S192"/>
    <mergeCell ref="T192:W192"/>
    <mergeCell ref="X192:AB192"/>
    <mergeCell ref="AC192:AF192"/>
    <mergeCell ref="AG192:AK192"/>
    <mergeCell ref="AL192:AO192"/>
    <mergeCell ref="AP192:AT192"/>
    <mergeCell ref="AU192:AV192"/>
    <mergeCell ref="E193:S193"/>
    <mergeCell ref="T193:W193"/>
    <mergeCell ref="X193:AB193"/>
    <mergeCell ref="AC193:AF193"/>
    <mergeCell ref="AG193:AK193"/>
    <mergeCell ref="AL193:AO193"/>
    <mergeCell ref="AP193:AT193"/>
    <mergeCell ref="AU193:AV193"/>
    <mergeCell ref="E194:S194"/>
    <mergeCell ref="T194:W194"/>
    <mergeCell ref="M198:W198"/>
    <mergeCell ref="X198:AA198"/>
    <mergeCell ref="AB198:AD198"/>
    <mergeCell ref="AE198:AG198"/>
    <mergeCell ref="AJ198:AV198"/>
    <mergeCell ref="X194:AB194"/>
    <mergeCell ref="AC194:AF194"/>
    <mergeCell ref="AG194:AK194"/>
    <mergeCell ref="AL194:AO194"/>
    <mergeCell ref="AP194:AT194"/>
    <mergeCell ref="AU194:AV194"/>
    <mergeCell ref="E195:S195"/>
    <mergeCell ref="T195:W195"/>
    <mergeCell ref="X195:AB195"/>
    <mergeCell ref="AC195:AF195"/>
    <mergeCell ref="AG195:AK195"/>
    <mergeCell ref="AL195:AO195"/>
    <mergeCell ref="AP195:AT195"/>
    <mergeCell ref="AU195:AV195"/>
    <mergeCell ref="A137:AU137"/>
    <mergeCell ref="A199:L200"/>
    <mergeCell ref="M200:AD200"/>
    <mergeCell ref="AE200:AK200"/>
    <mergeCell ref="AL200:AV200"/>
    <mergeCell ref="A201:A206"/>
    <mergeCell ref="B201:E203"/>
    <mergeCell ref="F201:O203"/>
    <mergeCell ref="P201:P206"/>
    <mergeCell ref="R201:T203"/>
    <mergeCell ref="U201:AD203"/>
    <mergeCell ref="AE201:AF206"/>
    <mergeCell ref="AG201:AK203"/>
    <mergeCell ref="AL201:AV203"/>
    <mergeCell ref="B204:E206"/>
    <mergeCell ref="F204:O206"/>
    <mergeCell ref="Q204:T206"/>
    <mergeCell ref="U204:AD206"/>
    <mergeCell ref="AG204:AK205"/>
    <mergeCell ref="AL204:AV205"/>
    <mergeCell ref="AG206:AK206"/>
    <mergeCell ref="AL206:AV206"/>
    <mergeCell ref="A197:I197"/>
    <mergeCell ref="J197:X197"/>
    <mergeCell ref="Y197:AA197"/>
    <mergeCell ref="AB197:AC197"/>
    <mergeCell ref="AD197:AE197"/>
    <mergeCell ref="AF197:AL197"/>
    <mergeCell ref="AM197:AR197"/>
    <mergeCell ref="AS197:AV197"/>
    <mergeCell ref="A198:B198"/>
    <mergeCell ref="C198:L198"/>
  </mergeCells>
  <phoneticPr fontId="0" type="noConversion"/>
  <conditionalFormatting sqref="A77:AM77">
    <cfRule type="cellIs" dxfId="16" priority="13" stopIfTrue="1" operator="equal">
      <formula>"Y"</formula>
    </cfRule>
  </conditionalFormatting>
  <conditionalFormatting sqref="L24:O38">
    <cfRule type="containsErrors" dxfId="15" priority="12">
      <formula>ISERROR(L24)</formula>
    </cfRule>
  </conditionalFormatting>
  <conditionalFormatting sqref="P24:P38">
    <cfRule type="containsErrors" dxfId="14" priority="10">
      <formula>ISERROR(P24)</formula>
    </cfRule>
  </conditionalFormatting>
  <conditionalFormatting sqref="L54:O59">
    <cfRule type="containsErrors" dxfId="13" priority="8">
      <formula>ISERROR(L54)</formula>
    </cfRule>
  </conditionalFormatting>
  <conditionalFormatting sqref="P54:P59">
    <cfRule type="containsErrors" dxfId="12" priority="7">
      <formula>ISERROR(P54)</formula>
    </cfRule>
  </conditionalFormatting>
  <conditionalFormatting sqref="P184:P189">
    <cfRule type="containsErrors" dxfId="11" priority="1">
      <formula>ISERROR(P184)</formula>
    </cfRule>
  </conditionalFormatting>
  <conditionalFormatting sqref="A207:AM207">
    <cfRule type="cellIs" dxfId="10" priority="5" stopIfTrue="1" operator="equal">
      <formula>"Y"</formula>
    </cfRule>
  </conditionalFormatting>
  <conditionalFormatting sqref="L154:O168">
    <cfRule type="containsErrors" dxfId="9" priority="4">
      <formula>ISERROR(L154)</formula>
    </cfRule>
  </conditionalFormatting>
  <conditionalFormatting sqref="P154:P168">
    <cfRule type="containsErrors" dxfId="8" priority="3">
      <formula>ISERROR(P154)</formula>
    </cfRule>
  </conditionalFormatting>
  <conditionalFormatting sqref="L184:O189">
    <cfRule type="containsErrors" dxfId="7" priority="2">
      <formula>ISERROR(L184)</formula>
    </cfRule>
  </conditionalFormatting>
  <dataValidations count="3">
    <dataValidation type="whole" allowBlank="1" showInputMessage="1" showErrorMessage="1" error="1, 2, 3, 4, 5 SAYILARINDAN BİRİNİ YAZABİLİRSİNİZ." sqref="T24:T38 T54:T59">
      <formula1>1</formula1>
      <formula2>5</formula2>
    </dataValidation>
    <dataValidation type="whole" allowBlank="1" showInputMessage="1" showErrorMessage="1" sqref="V24:W38 V54:W59">
      <formula1>1</formula1>
      <formula2>20000</formula2>
    </dataValidation>
    <dataValidation type="list" allowBlank="1" showInputMessage="1" showErrorMessage="1" sqref="P9:AG9 E41:S45 E62:S65">
      <formula1>$BA$2:$BA$28</formula1>
    </dataValidation>
  </dataValidations>
  <pageMargins left="0.59055118110236227" right="0.39370078740157483" top="0.78740157480314965" bottom="0.59055118110236227" header="0.51181102362204722" footer="0.51181102362204722"/>
  <pageSetup paperSize="9" scale="77" orientation="portrait" r:id="rId1"/>
  <headerFooter alignWithMargins="0"/>
  <cellWatches>
    <cellWatch r="AZ16"/>
    <cellWatch r="D43"/>
  </cellWatches>
  <ignoredErrors>
    <ignoredError sqref="AL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pane xSplit="1" ySplit="4" topLeftCell="B5" activePane="bottomRight" state="frozen"/>
      <selection activeCell="C21" sqref="C21"/>
      <selection pane="topRight" activeCell="C21" sqref="C21"/>
      <selection pane="bottomLeft" activeCell="C21" sqref="C21"/>
      <selection pane="bottomRight" activeCell="C24" sqref="C24"/>
    </sheetView>
  </sheetViews>
  <sheetFormatPr defaultColWidth="8.77734375" defaultRowHeight="13.8"/>
  <cols>
    <col min="1" max="1" width="10.5546875" style="19" bestFit="1" customWidth="1"/>
    <col min="2" max="2" width="27.21875" style="20" customWidth="1"/>
    <col min="3" max="5" width="27.21875" style="20" bestFit="1" customWidth="1"/>
    <col min="6" max="6" width="32.21875" style="20" bestFit="1" customWidth="1"/>
    <col min="7" max="7" width="9" style="20" bestFit="1" customWidth="1"/>
    <col min="8" max="8" width="6.21875" style="20" bestFit="1" customWidth="1"/>
    <col min="9" max="9" width="8.77734375" style="20"/>
    <col min="10" max="29" width="0" style="20" hidden="1" customWidth="1"/>
    <col min="30" max="16384" width="8.77734375" style="20"/>
  </cols>
  <sheetData>
    <row r="1" spans="1:17" s="29" customFormat="1" ht="18">
      <c r="A1" s="1120" t="str">
        <f>IF(VLOOKUP(A2,L2:Q28,6,FALSE)="","ATATÜRK ÜNİVERSİTESİ",VLOOKUP(A2,L2:Q28,6,FALSE)&amp;" ÜNİVERSİTESİ")</f>
        <v>ATATÜRK ÜNİVERSİTESİ</v>
      </c>
      <c r="B1" s="1120"/>
      <c r="C1" s="1120"/>
      <c r="D1" s="1120"/>
      <c r="E1" s="1120"/>
      <c r="F1" s="1120"/>
      <c r="G1" s="1120"/>
      <c r="H1" s="1120"/>
    </row>
    <row r="2" spans="1:17" s="29" customFormat="1" ht="18">
      <c r="A2" s="1128" t="s">
        <v>65</v>
      </c>
      <c r="B2" s="1128"/>
      <c r="C2" s="1128"/>
      <c r="D2" s="1128"/>
      <c r="E2" s="1128"/>
      <c r="F2" s="1128"/>
      <c r="G2" s="1128"/>
      <c r="H2" s="1128"/>
      <c r="L2" s="228" t="str">
        <f>IF(Birimler!B2="","",Birimler!B2)</f>
        <v>ATATÜRK İLK. VE İNK. TAR. ENST.</v>
      </c>
      <c r="M2" s="228" t="str">
        <f>IF(Birimler!C2="","",Birimler!C2)</f>
        <v/>
      </c>
      <c r="N2" s="228" t="str">
        <f>IF(Birimler!D2="","",Birimler!D2)</f>
        <v/>
      </c>
      <c r="O2" s="228" t="str">
        <f>IF(Birimler!E2="","",Birimler!E2)</f>
        <v/>
      </c>
      <c r="P2" s="228" t="str">
        <f>IF(Birimler!F2="","",Birimler!F2)</f>
        <v/>
      </c>
      <c r="Q2" s="228" t="str">
        <f>IF(Birimler!G2="","",Birimler!G2)</f>
        <v/>
      </c>
    </row>
    <row r="3" spans="1:17" s="29" customFormat="1" ht="18.600000000000001" thickBot="1">
      <c r="A3" s="1129" t="str">
        <f>CONCATENATE(DersYükü!R6," ÖĞRETİM YILI ",DersYükü!R7," YARIYIL DERS PROGRAMI")</f>
        <v>2011-2012 ÖĞRETİM YILI BAHAR YARIYIL DERS PROGRAMI</v>
      </c>
      <c r="B3" s="1129"/>
      <c r="C3" s="1129"/>
      <c r="D3" s="1129"/>
      <c r="E3" s="1129"/>
      <c r="F3" s="1129"/>
      <c r="G3" s="1129"/>
      <c r="H3" s="1129"/>
      <c r="L3" s="228" t="str">
        <f>IF(Birimler!B3="","",Birimler!B3)</f>
        <v>FEN BİLİMLERİ ENSTİTÜSÜ</v>
      </c>
      <c r="M3" s="228" t="str">
        <f>IF(Birimler!C3="","",Birimler!C3)</f>
        <v>FEN BİL.ENS.</v>
      </c>
      <c r="N3" s="228" t="str">
        <f>IF(Birimler!D3="","",Birimler!D3)</f>
        <v>Prof. Dr. İhsan EFEOĞLU</v>
      </c>
      <c r="O3" s="228" t="str">
        <f>IF(Birimler!E3="","",Birimler!E3)</f>
        <v>Doç.Dr. Ertan YILDIRIM</v>
      </c>
      <c r="P3" s="228" t="str">
        <f>IF(Birimler!F3="","",Birimler!F3)</f>
        <v>Müdür Yrd.</v>
      </c>
      <c r="Q3" s="228" t="str">
        <f>IF(Birimler!G3="","",Birimler!G3)</f>
        <v/>
      </c>
    </row>
    <row r="4" spans="1:17" s="19" customFormat="1" ht="18">
      <c r="A4" s="17" t="s">
        <v>79</v>
      </c>
      <c r="B4" s="18" t="s">
        <v>80</v>
      </c>
      <c r="C4" s="18" t="s">
        <v>81</v>
      </c>
      <c r="D4" s="18" t="s">
        <v>82</v>
      </c>
      <c r="E4" s="18" t="s">
        <v>83</v>
      </c>
      <c r="F4" s="18" t="s">
        <v>84</v>
      </c>
      <c r="G4" s="37" t="s">
        <v>85</v>
      </c>
      <c r="H4" s="38" t="s">
        <v>129</v>
      </c>
      <c r="L4" s="228" t="str">
        <f>IF(Birimler!B4="","",Birimler!B4)</f>
        <v>SAĞLIK BİLİMLERİ ENSTİTÜSÜ</v>
      </c>
      <c r="M4" s="228" t="str">
        <f>IF(Birimler!C4="","",Birimler!C4)</f>
        <v/>
      </c>
      <c r="N4" s="228" t="str">
        <f>IF(Birimler!D4="","",Birimler!D4)</f>
        <v/>
      </c>
      <c r="O4" s="228" t="str">
        <f>IF(Birimler!E4="","",Birimler!E4)</f>
        <v/>
      </c>
      <c r="P4" s="228" t="str">
        <f>IF(Birimler!F4="","",Birimler!F4)</f>
        <v/>
      </c>
      <c r="Q4" s="228" t="str">
        <f>IF(Birimler!G4="","",Birimler!G4)</f>
        <v/>
      </c>
    </row>
    <row r="5" spans="1:17" s="19" customFormat="1" ht="18">
      <c r="A5" s="1118" t="s">
        <v>131</v>
      </c>
      <c r="B5" s="54" t="str">
        <f>IF(DersYükü!AM43="","",DersYükü!AM43)</f>
        <v/>
      </c>
      <c r="C5" s="54" t="str">
        <f>IF(DersYükü!AN43="","",DersYükü!AN43)</f>
        <v>DANIŞMANLIK</v>
      </c>
      <c r="D5" s="54" t="str">
        <f>IF(DersYükü!AO43="","",DersYükü!AO43)</f>
        <v/>
      </c>
      <c r="E5" s="54" t="str">
        <f>IF(DersYükü!AP43="","",DersYükü!AP43)</f>
        <v/>
      </c>
      <c r="F5" s="54" t="str">
        <f>IF(DersYükü!AQ43="","",DersYükü!AQ43)</f>
        <v/>
      </c>
      <c r="G5" s="55" t="str">
        <f>IF(DersYükü!AR43="","",DersYükü!AR43)</f>
        <v/>
      </c>
      <c r="H5" s="55" t="str">
        <f>IF(DersYükü!AS43="","",DersYükü!AS43)</f>
        <v/>
      </c>
      <c r="L5" s="228" t="str">
        <f>IF(Birimler!B5="","",Birimler!B5)</f>
        <v>SOSYAL BİLİMLER ENSTİTÜSÜ</v>
      </c>
      <c r="M5" s="228" t="str">
        <f>IF(Birimler!C5="","",Birimler!C5)</f>
        <v>SOS. BİL.ENS.</v>
      </c>
      <c r="N5" s="228" t="str">
        <f>IF(Birimler!D5="","",Birimler!D5)</f>
        <v>Prof. Dr. Muammer ERDOĞAN</v>
      </c>
      <c r="O5" s="228" t="str">
        <f>IF(Birimler!E5="","",Birimler!E5)</f>
        <v>Doç. Dr. Ömer Faruk İŞCAN</v>
      </c>
      <c r="P5" s="228" t="str">
        <f>IF(Birimler!F5="","",Birimler!F5)</f>
        <v>Müdür Yrd.</v>
      </c>
      <c r="Q5" s="228" t="str">
        <f>IF(Birimler!G5="","",Birimler!G5)</f>
        <v/>
      </c>
    </row>
    <row r="6" spans="1:17" ht="18">
      <c r="A6" s="1119"/>
      <c r="B6" s="56"/>
      <c r="C6" s="56"/>
      <c r="D6" s="56"/>
      <c r="E6" s="56"/>
      <c r="F6" s="327"/>
      <c r="G6" s="57"/>
      <c r="H6" s="57"/>
      <c r="L6" s="228" t="str">
        <f>IF(Birimler!B6="","",Birimler!B6)</f>
        <v/>
      </c>
      <c r="M6" s="228" t="str">
        <f>IF(Birimler!C6="","",Birimler!C6)</f>
        <v/>
      </c>
      <c r="N6" s="228" t="str">
        <f>IF(Birimler!D6="","",Birimler!D6)</f>
        <v/>
      </c>
      <c r="O6" s="228" t="str">
        <f>IF(Birimler!E6="","",Birimler!E6)</f>
        <v/>
      </c>
      <c r="P6" s="228" t="str">
        <f>IF(Birimler!F6="","",Birimler!F6)</f>
        <v/>
      </c>
      <c r="Q6" s="228" t="str">
        <f>IF(Birimler!G6="","",Birimler!G6)</f>
        <v/>
      </c>
    </row>
    <row r="7" spans="1:17" ht="18">
      <c r="A7" s="1118" t="s">
        <v>132</v>
      </c>
      <c r="B7" s="54" t="str">
        <f>IF(DersYükü!AM44="","",DersYükü!AM44)</f>
        <v>UZMANLIK ALAN DERSİ</v>
      </c>
      <c r="C7" s="54" t="str">
        <f>IF(DersYükü!AN44="","",DersYükü!AN44)</f>
        <v>DANIŞMANLIK</v>
      </c>
      <c r="D7" s="54" t="str">
        <f>IF(DersYükü!AO44="","",DersYükü!AO44)</f>
        <v>UZMANLIK ALAN DERSİ</v>
      </c>
      <c r="E7" s="54" t="str">
        <f>IF(DersYükü!AP44="","",DersYükü!AP44)</f>
        <v/>
      </c>
      <c r="F7" s="54" t="str">
        <f>IF(DersYükü!AQ44="","",DersYükü!AQ44)</f>
        <v/>
      </c>
      <c r="G7" s="55" t="str">
        <f>IF(DersYükü!AR44="","",DersYükü!AR44)</f>
        <v/>
      </c>
      <c r="H7" s="55" t="str">
        <f>IF(DersYükü!AS44="","",DersYükü!AS44)</f>
        <v/>
      </c>
      <c r="L7" s="228" t="str">
        <f>IF(Birimler!B7="","",Birimler!B7)</f>
        <v>İKTİSADİ VE İDARİ BİL. FAKÜLTESİ</v>
      </c>
      <c r="M7" s="228" t="str">
        <f>IF(Birimler!C7="","",Birimler!C7)</f>
        <v>İ.İ.B.F.</v>
      </c>
      <c r="N7" s="228" t="str">
        <f>IF(Birimler!D7="","",Birimler!D7)</f>
        <v>Prof. Dr. Üstün ÖZEN</v>
      </c>
      <c r="O7" s="228" t="str">
        <f>IF(Birimler!E7="","",Birimler!E7)</f>
        <v>Prof. Dr. M. Suphi ORHAN</v>
      </c>
      <c r="P7" s="228" t="str">
        <f>IF(Birimler!F7="","",Birimler!F7)</f>
        <v>Dekan</v>
      </c>
      <c r="Q7" s="228" t="str">
        <f>IF(Birimler!G7="","",Birimler!G7)</f>
        <v/>
      </c>
    </row>
    <row r="8" spans="1:17" ht="18">
      <c r="A8" s="1119"/>
      <c r="B8" s="327"/>
      <c r="C8" s="56"/>
      <c r="D8" s="56"/>
      <c r="E8" s="56"/>
      <c r="F8" s="326"/>
      <c r="G8" s="57"/>
      <c r="H8" s="57"/>
      <c r="L8" s="228" t="str">
        <f>IF(Birimler!B8="","",Birimler!B8)</f>
        <v>FEN FAKÜLTESİ</v>
      </c>
      <c r="M8" s="228" t="str">
        <f>IF(Birimler!C8="","",Birimler!C8)</f>
        <v>FEN FAK.</v>
      </c>
      <c r="N8" s="228" t="str">
        <f>IF(Birimler!D8="","",Birimler!D8)</f>
        <v>Prof. Dr. Hüseyin AYDIN</v>
      </c>
      <c r="O8" s="228" t="str">
        <f>IF(Birimler!E8="","",Birimler!E8)</f>
        <v/>
      </c>
      <c r="P8" s="228" t="str">
        <f>IF(Birimler!F8="","",Birimler!F8)</f>
        <v/>
      </c>
      <c r="Q8" s="228" t="str">
        <f>IF(Birimler!G8="","",Birimler!G8)</f>
        <v/>
      </c>
    </row>
    <row r="9" spans="1:17" ht="18">
      <c r="A9" s="1118" t="s">
        <v>133</v>
      </c>
      <c r="B9" s="54" t="str">
        <f>IF(DersYükü!AM45="","",DersYükü!AM45)</f>
        <v>UZMANLIK ALAN DERSİ</v>
      </c>
      <c r="C9" s="54" t="str">
        <f>IF(DersYükü!AN45="","",DersYükü!AN45)</f>
        <v>DANIŞMANLIK</v>
      </c>
      <c r="D9" s="54" t="str">
        <f>IF(DersYükü!AO45="","",DersYükü!AO45)</f>
        <v>UZMANLIK ALAN DERSİ</v>
      </c>
      <c r="E9" s="54" t="str">
        <f>IF(DersYükü!AP45="","",DersYükü!AP45)</f>
        <v/>
      </c>
      <c r="F9" s="54" t="str">
        <f>IF(DersYükü!AQ45="","",DersYükü!AQ45)</f>
        <v/>
      </c>
      <c r="G9" s="55" t="str">
        <f>IF(DersYükü!AR45="","",DersYükü!AR45)</f>
        <v/>
      </c>
      <c r="H9" s="55" t="str">
        <f>IF(DersYükü!AS45="","",DersYükü!AS45)</f>
        <v/>
      </c>
      <c r="L9" s="228" t="str">
        <f>IF(Birimler!B9="","",Birimler!B9)</f>
        <v>ZİRAAT FAKÜLTESİ</v>
      </c>
      <c r="M9" s="228" t="str">
        <f>IF(Birimler!C9="","",Birimler!C9)</f>
        <v/>
      </c>
      <c r="N9" s="228" t="str">
        <f>IF(Birimler!D9="","",Birimler!D9)</f>
        <v/>
      </c>
      <c r="O9" s="228" t="str">
        <f>IF(Birimler!E9="","",Birimler!E9)</f>
        <v/>
      </c>
      <c r="P9" s="228" t="str">
        <f>IF(Birimler!F9="","",Birimler!F9)</f>
        <v/>
      </c>
      <c r="Q9" s="228" t="str">
        <f>IF(Birimler!G9="","",Birimler!G9)</f>
        <v/>
      </c>
    </row>
    <row r="10" spans="1:17" ht="18">
      <c r="A10" s="1119"/>
      <c r="B10" s="56"/>
      <c r="C10" s="56"/>
      <c r="D10" s="327"/>
      <c r="E10" s="56"/>
      <c r="F10" s="326"/>
      <c r="G10" s="57"/>
      <c r="H10" s="57"/>
      <c r="L10" s="228" t="str">
        <f>IF(Birimler!B10="","",Birimler!B10)</f>
        <v>MÜHENDİSLİK FAKÜLTESİ</v>
      </c>
      <c r="M10" s="228" t="str">
        <f>IF(Birimler!C10="","",Birimler!C10)</f>
        <v>MÜH. FAK.</v>
      </c>
      <c r="N10" s="228" t="str">
        <f>IF(Birimler!D10="","",Birimler!D10)</f>
        <v>Prof. Dr. Hamit AKBULUT</v>
      </c>
      <c r="O10" s="228" t="str">
        <f>IF(Birimler!E10="","",Birimler!E10)</f>
        <v>Doç. Dr. Erdem KOCADAĞİSTAN</v>
      </c>
      <c r="P10" s="228" t="str">
        <f>IF(Birimler!F10="","",Birimler!F10)</f>
        <v>Dekan Yrd.</v>
      </c>
      <c r="Q10" s="228" t="str">
        <f>IF(Birimler!G10="","",Birimler!G10)</f>
        <v/>
      </c>
    </row>
    <row r="11" spans="1:17" ht="18">
      <c r="A11" s="1118" t="s">
        <v>134</v>
      </c>
      <c r="B11" s="54" t="str">
        <f>IF(DersYükü!AM46="","",DersYükü!AM46)</f>
        <v/>
      </c>
      <c r="C11" s="54" t="str">
        <f>IF(DersYükü!AN46="","",DersYükü!AN46)</f>
        <v/>
      </c>
      <c r="D11" s="54" t="str">
        <f>IF(DersYükü!AO46="","",DersYükü!AO46)</f>
        <v>UZMANLIK ALAN DERSİ</v>
      </c>
      <c r="E11" s="54" t="str">
        <f>IF(DersYükü!AP46="","",DersYükü!AP46)</f>
        <v/>
      </c>
      <c r="F11" s="54" t="str">
        <f>IF(DersYükü!AQ46="","",DersYükü!AQ46)</f>
        <v/>
      </c>
      <c r="G11" s="55" t="str">
        <f>IF(DersYükü!AR46="","",DersYükü!AR46)</f>
        <v/>
      </c>
      <c r="H11" s="55" t="str">
        <f>IF(DersYükü!AS46="","",DersYükü!AS46)</f>
        <v/>
      </c>
      <c r="L11" s="228" t="str">
        <f>IF(Birimler!B11="","",Birimler!B11)</f>
        <v/>
      </c>
      <c r="M11" s="228" t="str">
        <f>IF(Birimler!C11="","",Birimler!C11)</f>
        <v/>
      </c>
      <c r="N11" s="228" t="str">
        <f>IF(Birimler!D11="","",Birimler!D11)</f>
        <v/>
      </c>
      <c r="O11" s="228" t="str">
        <f>IF(Birimler!E11="","",Birimler!E11)</f>
        <v/>
      </c>
      <c r="P11" s="228" t="str">
        <f>IF(Birimler!F11="","",Birimler!F11)</f>
        <v/>
      </c>
      <c r="Q11" s="228" t="str">
        <f>IF(Birimler!G11="","",Birimler!G11)</f>
        <v/>
      </c>
    </row>
    <row r="12" spans="1:17" ht="18">
      <c r="A12" s="1119"/>
      <c r="B12" s="56"/>
      <c r="C12" s="327"/>
      <c r="D12" s="329"/>
      <c r="E12" s="56"/>
      <c r="F12" s="326"/>
      <c r="G12" s="57"/>
      <c r="H12" s="57"/>
      <c r="L12" s="228" t="str">
        <f>IF(Birimler!B12="","",Birimler!B12)</f>
        <v/>
      </c>
      <c r="M12" s="228" t="str">
        <f>IF(Birimler!C12="","",Birimler!C12)</f>
        <v/>
      </c>
      <c r="N12" s="228" t="str">
        <f>IF(Birimler!D12="","",Birimler!D12)</f>
        <v/>
      </c>
      <c r="O12" s="228" t="str">
        <f>IF(Birimler!E12="","",Birimler!E12)</f>
        <v/>
      </c>
      <c r="P12" s="228" t="str">
        <f>IF(Birimler!F12="","",Birimler!F12)</f>
        <v/>
      </c>
      <c r="Q12" s="228" t="str">
        <f>IF(Birimler!G12="","",Birimler!G12)</f>
        <v/>
      </c>
    </row>
    <row r="13" spans="1:17" ht="18">
      <c r="A13" s="1126" t="s">
        <v>135</v>
      </c>
      <c r="B13" s="40" t="str">
        <f>IF(DersYükü!AM47="","",DersYükü!AM47)</f>
        <v/>
      </c>
      <c r="C13" s="40" t="str">
        <f>IF(DersYükü!AN47="","",DersYükü!AN47)</f>
        <v/>
      </c>
      <c r="D13" s="40" t="str">
        <f>IF(DersYükü!AO47="","",DersYükü!AO47)</f>
        <v/>
      </c>
      <c r="E13" s="40" t="str">
        <f>IF(DersYükü!AP47="","",DersYükü!AP47)</f>
        <v/>
      </c>
      <c r="F13" s="40" t="str">
        <f>IF(DersYükü!AQ47="","",DersYükü!AQ47)</f>
        <v/>
      </c>
      <c r="G13" s="40" t="str">
        <f>IF(DersYükü!AR47="","",DersYükü!AR47)</f>
        <v/>
      </c>
      <c r="H13" s="40" t="str">
        <f>IF(DersYükü!AS47="","",DersYükü!AS47)</f>
        <v/>
      </c>
      <c r="L13" s="228" t="str">
        <f>IF(Birimler!B13="","",Birimler!B13)</f>
        <v/>
      </c>
      <c r="M13" s="228" t="str">
        <f>IF(Birimler!C13="","",Birimler!C13)</f>
        <v/>
      </c>
      <c r="N13" s="228" t="str">
        <f>IF(Birimler!D13="","",Birimler!D13)</f>
        <v/>
      </c>
      <c r="O13" s="228" t="str">
        <f>IF(Birimler!E13="","",Birimler!E13)</f>
        <v/>
      </c>
      <c r="P13" s="228" t="str">
        <f>IF(Birimler!F13="","",Birimler!F13)</f>
        <v/>
      </c>
      <c r="Q13" s="228" t="str">
        <f>IF(Birimler!G13="","",Birimler!G13)</f>
        <v/>
      </c>
    </row>
    <row r="14" spans="1:17" s="21" customFormat="1" ht="18">
      <c r="A14" s="1127"/>
      <c r="B14" s="325"/>
      <c r="C14" s="325"/>
      <c r="D14" s="325"/>
      <c r="E14" s="325"/>
      <c r="F14" s="325"/>
      <c r="G14" s="325"/>
      <c r="H14" s="325"/>
      <c r="L14" s="228" t="str">
        <f>IF(Birimler!B14="","",Birimler!B14)</f>
        <v/>
      </c>
      <c r="M14" s="228" t="str">
        <f>IF(Birimler!C14="","",Birimler!C14)</f>
        <v/>
      </c>
      <c r="N14" s="228" t="str">
        <f>IF(Birimler!D14="","",Birimler!D14)</f>
        <v/>
      </c>
      <c r="O14" s="228" t="str">
        <f>IF(Birimler!E14="","",Birimler!E14)</f>
        <v/>
      </c>
      <c r="P14" s="228" t="str">
        <f>IF(Birimler!F14="","",Birimler!F14)</f>
        <v/>
      </c>
      <c r="Q14" s="228" t="str">
        <f>IF(Birimler!G14="","",Birimler!G14)</f>
        <v/>
      </c>
    </row>
    <row r="15" spans="1:17" s="21" customFormat="1" ht="18">
      <c r="A15" s="1118" t="s">
        <v>136</v>
      </c>
      <c r="B15" s="54" t="str">
        <f>IF(DersYükü!AM48="","",DersYükü!AM48)</f>
        <v/>
      </c>
      <c r="C15" s="54" t="str">
        <f>IF(DersYükü!AN48="","",DersYükü!AN48)</f>
        <v/>
      </c>
      <c r="D15" s="54" t="str">
        <f>IF(DersYükü!AO48="","",DersYükü!AO48)</f>
        <v/>
      </c>
      <c r="E15" s="54" t="str">
        <f>IF(DersYükü!AP48="","",DersYükü!AP48)</f>
        <v>Temel Bilgi Teknolojileri -I</v>
      </c>
      <c r="F15" s="54" t="str">
        <f>IF(DersYükü!AQ48="","",DersYükü!AQ48)</f>
        <v/>
      </c>
      <c r="G15" s="55" t="str">
        <f>IF(DersYükü!AR48="","",DersYükü!AR48)</f>
        <v/>
      </c>
      <c r="H15" s="55" t="str">
        <f>IF(DersYükü!AS48="","",DersYükü!AS48)</f>
        <v/>
      </c>
      <c r="L15" s="228" t="str">
        <f>IF(Birimler!B15="","",Birimler!B15)</f>
        <v/>
      </c>
      <c r="M15" s="228" t="str">
        <f>IF(Birimler!C15="","",Birimler!C15)</f>
        <v/>
      </c>
      <c r="N15" s="228" t="str">
        <f>IF(Birimler!D15="","",Birimler!D15)</f>
        <v/>
      </c>
      <c r="O15" s="228" t="str">
        <f>IF(Birimler!E15="","",Birimler!E15)</f>
        <v/>
      </c>
      <c r="P15" s="228" t="str">
        <f>IF(Birimler!F15="","",Birimler!F15)</f>
        <v/>
      </c>
      <c r="Q15" s="228" t="str">
        <f>IF(Birimler!G15="","",Birimler!G15)</f>
        <v/>
      </c>
    </row>
    <row r="16" spans="1:17" ht="18">
      <c r="A16" s="1119"/>
      <c r="B16" s="56"/>
      <c r="C16" s="56"/>
      <c r="D16" s="326"/>
      <c r="E16" s="56"/>
      <c r="F16" s="326"/>
      <c r="G16" s="57"/>
      <c r="H16" s="57"/>
      <c r="L16" s="228" t="str">
        <f>IF(Birimler!B16="","",Birimler!B16)</f>
        <v/>
      </c>
      <c r="M16" s="228" t="str">
        <f>IF(Birimler!C16="","",Birimler!C16)</f>
        <v/>
      </c>
      <c r="N16" s="228" t="str">
        <f>IF(Birimler!D16="","",Birimler!D16)</f>
        <v/>
      </c>
      <c r="O16" s="228" t="str">
        <f>IF(Birimler!E16="","",Birimler!E16)</f>
        <v/>
      </c>
      <c r="P16" s="228" t="str">
        <f>IF(Birimler!F16="","",Birimler!F16)</f>
        <v/>
      </c>
      <c r="Q16" s="228" t="str">
        <f>IF(Birimler!G16="","",Birimler!G16)</f>
        <v/>
      </c>
    </row>
    <row r="17" spans="1:17" ht="18">
      <c r="A17" s="1118" t="s">
        <v>137</v>
      </c>
      <c r="B17" s="54" t="str">
        <f>IF(DersYükü!AM49="","",DersYükü!AM49)</f>
        <v>DANIŞMANLIK</v>
      </c>
      <c r="C17" s="54" t="str">
        <f>IF(DersYükü!AN49="","",DersYükü!AN49)</f>
        <v>Temel Bilgi Teknolojileri -I</v>
      </c>
      <c r="D17" s="54" t="str">
        <f>IF(DersYükü!AO49="","",DersYükü!AO49)</f>
        <v/>
      </c>
      <c r="E17" s="54" t="str">
        <f>IF(DersYükü!AP49="","",DersYükü!AP49)</f>
        <v/>
      </c>
      <c r="F17" s="54" t="str">
        <f>IF(DersYükü!AQ49="","",DersYükü!AQ49)</f>
        <v/>
      </c>
      <c r="G17" s="55" t="str">
        <f>IF(DersYükü!AR49="","",DersYükü!AR49)</f>
        <v/>
      </c>
      <c r="H17" s="55" t="str">
        <f>IF(DersYükü!AS49="","",DersYükü!AS49)</f>
        <v/>
      </c>
      <c r="L17" s="228" t="str">
        <f>IF(Birimler!B17="","",Birimler!B17)</f>
        <v/>
      </c>
      <c r="M17" s="228" t="str">
        <f>IF(Birimler!C17="","",Birimler!C17)</f>
        <v/>
      </c>
      <c r="N17" s="228" t="str">
        <f>IF(Birimler!D17="","",Birimler!D17)</f>
        <v/>
      </c>
      <c r="O17" s="228" t="str">
        <f>IF(Birimler!E17="","",Birimler!E17)</f>
        <v/>
      </c>
      <c r="P17" s="228" t="str">
        <f>IF(Birimler!F17="","",Birimler!F17)</f>
        <v/>
      </c>
      <c r="Q17" s="228" t="str">
        <f>IF(Birimler!G17="","",Birimler!G17)</f>
        <v/>
      </c>
    </row>
    <row r="18" spans="1:17" ht="18">
      <c r="A18" s="1119"/>
      <c r="B18" s="56"/>
      <c r="C18" s="327"/>
      <c r="D18" s="328"/>
      <c r="E18" s="56"/>
      <c r="F18" s="327"/>
      <c r="G18" s="57"/>
      <c r="H18" s="57"/>
      <c r="L18" s="228" t="str">
        <f>IF(Birimler!B18="","",Birimler!B18)</f>
        <v>BEDEN EĞT. VE SPOR Y.OKULU</v>
      </c>
      <c r="M18" s="228" t="str">
        <f>IF(Birimler!C18="","",Birimler!C18)</f>
        <v/>
      </c>
      <c r="N18" s="228" t="str">
        <f>IF(Birimler!D18="","",Birimler!D18)</f>
        <v/>
      </c>
      <c r="O18" s="228" t="str">
        <f>IF(Birimler!E18="","",Birimler!E18)</f>
        <v/>
      </c>
      <c r="P18" s="228" t="str">
        <f>IF(Birimler!F18="","",Birimler!F18)</f>
        <v/>
      </c>
      <c r="Q18" s="228" t="str">
        <f>IF(Birimler!G18="","",Birimler!G18)</f>
        <v/>
      </c>
    </row>
    <row r="19" spans="1:17" ht="18">
      <c r="A19" s="1118" t="s">
        <v>138</v>
      </c>
      <c r="B19" s="54" t="str">
        <f>IF(DersYükü!AM50="","",DersYükü!AM50)</f>
        <v>DANIŞMANLIK</v>
      </c>
      <c r="C19" s="54" t="str">
        <f>IF(DersYükü!AN50="","",DersYükü!AN50)</f>
        <v>Temel Bilgi Teknolojileri -I</v>
      </c>
      <c r="D19" s="54" t="str">
        <f>IF(DersYükü!AO50="","",DersYükü!AO50)</f>
        <v/>
      </c>
      <c r="E19" s="54" t="str">
        <f>IF(DersYükü!AP50="","",DersYükü!AP50)</f>
        <v/>
      </c>
      <c r="F19" s="54" t="str">
        <f>IF(DersYükü!AQ50="","",DersYükü!AQ50)</f>
        <v/>
      </c>
      <c r="G19" s="55" t="str">
        <f>IF(DersYükü!AR50="","",DersYükü!AR50)</f>
        <v/>
      </c>
      <c r="H19" s="55" t="str">
        <f>IF(DersYükü!AS50="","",DersYükü!AS50)</f>
        <v/>
      </c>
      <c r="L19" s="228" t="str">
        <f>IF(Birimler!B19="","",Birimler!B19)</f>
        <v>ERZURUM MESLEK Y.OKULU</v>
      </c>
      <c r="M19" s="228" t="str">
        <f>IF(Birimler!C19="","",Birimler!C19)</f>
        <v>ERZ. MYO</v>
      </c>
      <c r="N19" s="228" t="str">
        <f>IF(Birimler!D19="","",Birimler!D19)</f>
        <v>Yrd. Doç. Dr. Muammer ZIRZAKIRAN</v>
      </c>
      <c r="O19" s="228" t="str">
        <f>IF(Birimler!E19="","",Birimler!E19)</f>
        <v>Prof. Dr. Y. Nuri ŞAHİN</v>
      </c>
      <c r="P19" s="228" t="str">
        <f>IF(Birimler!F19="","",Birimler!F19)</f>
        <v>Y. Okul Müdürü</v>
      </c>
      <c r="Q19" s="228" t="str">
        <f>IF(Birimler!G19="","",Birimler!G19)</f>
        <v/>
      </c>
    </row>
    <row r="20" spans="1:17" ht="18">
      <c r="A20" s="1119"/>
      <c r="B20" s="56"/>
      <c r="C20" s="327"/>
      <c r="D20" s="328"/>
      <c r="E20" s="56"/>
      <c r="F20" s="327"/>
      <c r="G20" s="57"/>
      <c r="H20" s="57"/>
      <c r="L20" s="228" t="str">
        <f>IF(Birimler!B20="","",Birimler!B20)</f>
        <v>İSPİR HAMZA POLAT M. Y.OKULU</v>
      </c>
      <c r="M20" s="228" t="str">
        <f>IF(Birimler!C20="","",Birimler!C20)</f>
        <v/>
      </c>
      <c r="N20" s="228" t="str">
        <f>IF(Birimler!D20="","",Birimler!D20)</f>
        <v/>
      </c>
      <c r="O20" s="228" t="str">
        <f>IF(Birimler!E20="","",Birimler!E20)</f>
        <v/>
      </c>
      <c r="P20" s="228" t="str">
        <f>IF(Birimler!F20="","",Birimler!F20)</f>
        <v/>
      </c>
      <c r="Q20" s="228" t="str">
        <f>IF(Birimler!G20="","",Birimler!G20)</f>
        <v/>
      </c>
    </row>
    <row r="21" spans="1:17" ht="18">
      <c r="A21" s="1118" t="s">
        <v>139</v>
      </c>
      <c r="B21" s="54" t="str">
        <f>IF(DersYükü!AM51="","",DersYükü!AM51)</f>
        <v/>
      </c>
      <c r="C21" s="54" t="str">
        <f>IF(DersYükü!AN51="","",DersYükü!AN51)</f>
        <v/>
      </c>
      <c r="D21" s="54" t="str">
        <f>IF(DersYükü!AO51="","",DersYükü!AO51)</f>
        <v/>
      </c>
      <c r="E21" s="54" t="str">
        <f>IF(DersYükü!AP51="","",DersYükü!AP51)</f>
        <v/>
      </c>
      <c r="F21" s="54" t="str">
        <f>IF(DersYükü!AQ51="","",DersYükü!AQ51)</f>
        <v/>
      </c>
      <c r="G21" s="55" t="str">
        <f>IF(DersYükü!AR51="","",DersYükü!AR51)</f>
        <v/>
      </c>
      <c r="H21" s="55" t="str">
        <f>IF(DersYükü!AS51="","",DersYükü!AS51)</f>
        <v/>
      </c>
      <c r="L21" s="228" t="str">
        <f>IF(Birimler!B21="","",Birimler!B21)</f>
        <v>SAĞLIK HİZMETLERİ M. Y. OKULU</v>
      </c>
      <c r="M21" s="228" t="str">
        <f>IF(Birimler!C21="","",Birimler!C21)</f>
        <v/>
      </c>
      <c r="N21" s="228" t="str">
        <f>IF(Birimler!D21="","",Birimler!D21)</f>
        <v/>
      </c>
      <c r="O21" s="228" t="str">
        <f>IF(Birimler!E21="","",Birimler!E21)</f>
        <v/>
      </c>
      <c r="P21" s="228" t="str">
        <f>IF(Birimler!F21="","",Birimler!F21)</f>
        <v/>
      </c>
      <c r="Q21" s="228" t="str">
        <f>IF(Birimler!G21="","",Birimler!G21)</f>
        <v/>
      </c>
    </row>
    <row r="22" spans="1:17" ht="18">
      <c r="A22" s="1119"/>
      <c r="B22" s="56"/>
      <c r="C22" s="56"/>
      <c r="D22" s="56"/>
      <c r="E22" s="327"/>
      <c r="F22" s="56"/>
      <c r="G22" s="57"/>
      <c r="H22" s="57"/>
      <c r="L22" s="228" t="str">
        <f>IF(Birimler!B22="","",Birimler!B22)</f>
        <v>OLTU MESLEK Y.OKULU</v>
      </c>
      <c r="M22" s="228" t="str">
        <f>IF(Birimler!C22="","",Birimler!C22)</f>
        <v/>
      </c>
      <c r="N22" s="228" t="str">
        <f>IF(Birimler!D22="","",Birimler!D22)</f>
        <v/>
      </c>
      <c r="O22" s="228" t="str">
        <f>IF(Birimler!E22="","",Birimler!E22)</f>
        <v/>
      </c>
      <c r="P22" s="228" t="str">
        <f>IF(Birimler!F22="","",Birimler!F22)</f>
        <v/>
      </c>
      <c r="Q22" s="228" t="str">
        <f>IF(Birimler!G22="","",Birimler!G22)</f>
        <v/>
      </c>
    </row>
    <row r="23" spans="1:17" ht="18">
      <c r="A23" s="1131" t="s">
        <v>140</v>
      </c>
      <c r="B23" s="55" t="str">
        <f>IF(DersYükü!AM52="","",DersYükü!AM52)</f>
        <v/>
      </c>
      <c r="C23" s="55" t="str">
        <f>IF(DersYükü!AN52="","",DersYükü!AN52)</f>
        <v/>
      </c>
      <c r="D23" s="55" t="str">
        <f>IF(DersYükü!AO52="","",DersYükü!AO52)</f>
        <v/>
      </c>
      <c r="E23" s="55" t="str">
        <f>IF(DersYükü!AP52="","",DersYükü!AP52)</f>
        <v/>
      </c>
      <c r="F23" s="55" t="str">
        <f>IF(DersYükü!AQ52="","",DersYükü!AQ52)</f>
        <v/>
      </c>
      <c r="G23" s="55" t="str">
        <f>IF(DersYükü!AR52="","",DersYükü!AR52)</f>
        <v/>
      </c>
      <c r="H23" s="55" t="str">
        <f>IF(DersYükü!AS52="","",DersYükü!AS52)</f>
        <v/>
      </c>
      <c r="L23" s="228" t="str">
        <f>IF(Birimler!B23="","",Birimler!B23)</f>
        <v/>
      </c>
      <c r="M23" s="228" t="str">
        <f>IF(Birimler!C23="","",Birimler!C23)</f>
        <v/>
      </c>
      <c r="N23" s="228" t="str">
        <f>IF(Birimler!D23="","",Birimler!D23)</f>
        <v/>
      </c>
      <c r="O23" s="228" t="str">
        <f>IF(Birimler!E23="","",Birimler!E23)</f>
        <v/>
      </c>
      <c r="P23" s="228" t="str">
        <f>IF(Birimler!F23="","",Birimler!F23)</f>
        <v/>
      </c>
      <c r="Q23" s="228" t="str">
        <f>IF(Birimler!G23="","",Birimler!G23)</f>
        <v/>
      </c>
    </row>
    <row r="24" spans="1:17" ht="18">
      <c r="A24" s="1132"/>
      <c r="B24" s="57"/>
      <c r="C24" s="57"/>
      <c r="D24" s="57"/>
      <c r="E24" s="57"/>
      <c r="F24" s="57"/>
      <c r="G24" s="57"/>
      <c r="H24" s="57"/>
      <c r="L24" s="228" t="str">
        <f>IF(Birimler!B24="","",Birimler!B24)</f>
        <v/>
      </c>
      <c r="M24" s="228" t="str">
        <f>IF(Birimler!C24="","",Birimler!C24)</f>
        <v/>
      </c>
      <c r="N24" s="228" t="str">
        <f>IF(Birimler!D24="","",Birimler!D24)</f>
        <v/>
      </c>
      <c r="O24" s="228" t="str">
        <f>IF(Birimler!E24="","",Birimler!E24)</f>
        <v/>
      </c>
      <c r="P24" s="228" t="str">
        <f>IF(Birimler!F24="","",Birimler!F24)</f>
        <v/>
      </c>
      <c r="Q24" s="228" t="str">
        <f>IF(Birimler!G24="","",Birimler!G24)</f>
        <v/>
      </c>
    </row>
    <row r="25" spans="1:17" ht="18">
      <c r="A25" s="1131" t="s">
        <v>141</v>
      </c>
      <c r="B25" s="55" t="str">
        <f>IF(DersYükü!AM53="","",DersYükü!AM53)</f>
        <v/>
      </c>
      <c r="C25" s="55" t="str">
        <f>IF(DersYükü!AN53="","",DersYükü!AN53)</f>
        <v/>
      </c>
      <c r="D25" s="55" t="str">
        <f>IF(DersYükü!AO53="","",DersYükü!AO53)</f>
        <v/>
      </c>
      <c r="E25" s="55" t="str">
        <f>IF(DersYükü!AP53="","",DersYükü!AP53)</f>
        <v/>
      </c>
      <c r="F25" s="55" t="str">
        <f>IF(DersYükü!AQ53="","",DersYükü!AQ53)</f>
        <v/>
      </c>
      <c r="G25" s="55" t="str">
        <f>IF(DersYükü!AR53="","",DersYükü!AR53)</f>
        <v/>
      </c>
      <c r="H25" s="55" t="str">
        <f>IF(DersYükü!AS53="","",DersYükü!AS53)</f>
        <v/>
      </c>
      <c r="L25" s="228" t="str">
        <f>IF(Birimler!B25="","",Birimler!B25)</f>
        <v/>
      </c>
      <c r="M25" s="228" t="str">
        <f>IF(Birimler!C25="","",Birimler!C25)</f>
        <v/>
      </c>
      <c r="N25" s="228" t="str">
        <f>IF(Birimler!D25="","",Birimler!D25)</f>
        <v/>
      </c>
      <c r="O25" s="228" t="str">
        <f>IF(Birimler!E25="","",Birimler!E25)</f>
        <v/>
      </c>
      <c r="P25" s="228" t="str">
        <f>IF(Birimler!F25="","",Birimler!F25)</f>
        <v/>
      </c>
      <c r="Q25" s="228" t="str">
        <f>IF(Birimler!G25="","",Birimler!G25)</f>
        <v/>
      </c>
    </row>
    <row r="26" spans="1:17" ht="18">
      <c r="A26" s="1132"/>
      <c r="B26" s="57"/>
      <c r="C26" s="57"/>
      <c r="D26" s="57"/>
      <c r="E26" s="57"/>
      <c r="F26" s="57"/>
      <c r="G26" s="57"/>
      <c r="H26" s="57"/>
      <c r="L26" s="228" t="str">
        <f>IF(Birimler!B26="","",Birimler!B26)</f>
        <v/>
      </c>
      <c r="M26" s="228" t="str">
        <f>IF(Birimler!C26="","",Birimler!C26)</f>
        <v/>
      </c>
      <c r="N26" s="228" t="str">
        <f>IF(Birimler!D26="","",Birimler!D26)</f>
        <v/>
      </c>
      <c r="O26" s="228" t="str">
        <f>IF(Birimler!E26="","",Birimler!E26)</f>
        <v/>
      </c>
      <c r="P26" s="228" t="str">
        <f>IF(Birimler!F26="","",Birimler!F26)</f>
        <v/>
      </c>
      <c r="Q26" s="228" t="str">
        <f>IF(Birimler!G26="","",Birimler!G26)</f>
        <v/>
      </c>
    </row>
    <row r="27" spans="1:17" ht="18">
      <c r="A27" s="1121" t="s">
        <v>142</v>
      </c>
      <c r="B27" s="55" t="str">
        <f>IF(DersYükü!AM54="","",DersYükü!AM54)</f>
        <v>Temel Bilgi Teknolojileri -I</v>
      </c>
      <c r="C27" s="55" t="str">
        <f>IF(DersYükü!AN54="","",DersYükü!AN54)</f>
        <v>Temel Bilgi Teknolojileri -I</v>
      </c>
      <c r="D27" s="55" t="str">
        <f>IF(DersYükü!AO54="","",DersYükü!AO54)</f>
        <v/>
      </c>
      <c r="E27" s="55" t="str">
        <f>IF(DersYükü!AP54="","",DersYükü!AP54)</f>
        <v/>
      </c>
      <c r="F27" s="55" t="str">
        <f>IF(DersYükü!AQ54="","",DersYükü!AQ54)</f>
        <v/>
      </c>
      <c r="G27" s="55" t="str">
        <f>IF(DersYükü!AR54="","",DersYükü!AR54)</f>
        <v/>
      </c>
      <c r="H27" s="55" t="str">
        <f>IF(DersYükü!AS54="","",DersYükü!AS54)</f>
        <v/>
      </c>
      <c r="L27" s="228" t="str">
        <f>IF(Birimler!B27="","",Birimler!B27)</f>
        <v/>
      </c>
      <c r="M27" s="228" t="str">
        <f>IF(Birimler!C27="","",Birimler!C27)</f>
        <v/>
      </c>
      <c r="N27" s="228" t="str">
        <f>IF(Birimler!D27="","",Birimler!D27)</f>
        <v/>
      </c>
      <c r="O27" s="228" t="str">
        <f>IF(Birimler!E27="","",Birimler!E27)</f>
        <v/>
      </c>
      <c r="P27" s="228" t="str">
        <f>IF(Birimler!F27="","",Birimler!F27)</f>
        <v/>
      </c>
      <c r="Q27" s="228" t="str">
        <f>IF(Birimler!G27="","",Birimler!G27)</f>
        <v/>
      </c>
    </row>
    <row r="28" spans="1:17" ht="18">
      <c r="A28" s="1122"/>
      <c r="B28" s="57"/>
      <c r="C28" s="57"/>
      <c r="D28" s="57"/>
      <c r="E28" s="57"/>
      <c r="F28" s="57"/>
      <c r="G28" s="57"/>
      <c r="H28" s="57"/>
      <c r="L28" s="228" t="str">
        <f>IF(Birimler!B28="","",Birimler!B28)</f>
        <v/>
      </c>
      <c r="M28" s="228" t="str">
        <f>IF(Birimler!C28="","",Birimler!C28)</f>
        <v/>
      </c>
      <c r="N28" s="228" t="str">
        <f>IF(Birimler!D28="","",Birimler!D28)</f>
        <v/>
      </c>
      <c r="O28" s="228" t="str">
        <f>IF(Birimler!E28="","",Birimler!E28)</f>
        <v/>
      </c>
      <c r="P28" s="228" t="str">
        <f>IF(Birimler!F28="","",Birimler!F28)</f>
        <v/>
      </c>
      <c r="Q28" s="228" t="str">
        <f>IF(Birimler!G28="","",Birimler!G28)</f>
        <v/>
      </c>
    </row>
    <row r="29" spans="1:17" ht="18">
      <c r="A29" s="1121" t="s">
        <v>143</v>
      </c>
      <c r="B29" s="55" t="str">
        <f>IF(DersYükü!AM55="","",DersYükü!AM55)</f>
        <v/>
      </c>
      <c r="C29" s="55" t="str">
        <f>IF(DersYükü!AN55="","",DersYükü!AN55)</f>
        <v>Temel Bilgi Teknolojileri -I</v>
      </c>
      <c r="D29" s="55" t="str">
        <f>IF(DersYükü!AO55="","",DersYükü!AO55)</f>
        <v/>
      </c>
      <c r="E29" s="55" t="str">
        <f>IF(DersYükü!AP55="","",DersYükü!AP55)</f>
        <v/>
      </c>
      <c r="F29" s="55" t="str">
        <f>IF(DersYükü!AQ55="","",DersYükü!AQ55)</f>
        <v/>
      </c>
      <c r="G29" s="55" t="str">
        <f>IF(DersYükü!AR55="","",DersYükü!AR55)</f>
        <v/>
      </c>
      <c r="H29" s="55" t="str">
        <f>IF(DersYükü!AS55="","",DersYükü!AS55)</f>
        <v/>
      </c>
      <c r="L29" s="29"/>
    </row>
    <row r="30" spans="1:17" ht="18">
      <c r="A30" s="1122"/>
      <c r="B30" s="57"/>
      <c r="C30" s="57"/>
      <c r="D30" s="57"/>
      <c r="E30" s="57"/>
      <c r="F30" s="57"/>
      <c r="G30" s="57"/>
      <c r="H30" s="57"/>
      <c r="L30" s="29"/>
    </row>
    <row r="31" spans="1:17" ht="18">
      <c r="A31" s="1121" t="s">
        <v>144</v>
      </c>
      <c r="B31" s="55" t="str">
        <f>IF(DersYükü!AM56="","",DersYükü!AM56)</f>
        <v/>
      </c>
      <c r="C31" s="55" t="str">
        <f>IF(DersYükü!AN56="","",DersYükü!AN56)</f>
        <v/>
      </c>
      <c r="D31" s="55" t="str">
        <f>IF(DersYükü!AO56="","",DersYükü!AO56)</f>
        <v/>
      </c>
      <c r="E31" s="55" t="str">
        <f>IF(DersYükü!AP56="","",DersYükü!AP56)</f>
        <v/>
      </c>
      <c r="F31" s="55" t="str">
        <f>IF(DersYükü!AQ56="","",DersYükü!AQ56)</f>
        <v/>
      </c>
      <c r="G31" s="55" t="str">
        <f>IF(DersYükü!AR56="","",DersYükü!AR56)</f>
        <v/>
      </c>
      <c r="H31" s="55" t="str">
        <f>IF(DersYükü!AS56="","",DersYükü!AS56)</f>
        <v/>
      </c>
      <c r="L31" s="29"/>
    </row>
    <row r="32" spans="1:17" ht="18">
      <c r="A32" s="1122"/>
      <c r="B32" s="57"/>
      <c r="C32" s="57"/>
      <c r="D32" s="57"/>
      <c r="E32" s="57"/>
      <c r="F32" s="57"/>
      <c r="G32" s="57"/>
      <c r="H32" s="57"/>
      <c r="L32" s="29" t="str">
        <f>IF(Birimler!B32="","",Birimler!B32)</f>
        <v/>
      </c>
    </row>
    <row r="33" spans="1:37" ht="18">
      <c r="A33" s="1123" t="s">
        <v>202</v>
      </c>
      <c r="B33" s="55" t="str">
        <f>IF(DersYükü!AK57="","",DersYükü!AK57)</f>
        <v/>
      </c>
      <c r="C33" s="55" t="str">
        <f>IF(DersYükü!AL57="","",DersYükü!AL57)</f>
        <v/>
      </c>
      <c r="D33" s="55" t="str">
        <f>IF(DersYükü!AM57="","",DersYükü!AM57)</f>
        <v/>
      </c>
      <c r="E33" s="55" t="str">
        <f>IF(DersYükü!AN57="","",DersYükü!AN57)</f>
        <v/>
      </c>
      <c r="F33" s="55" t="str">
        <f>IF(DersYükü!AO57="","",DersYükü!AO57)</f>
        <v/>
      </c>
      <c r="G33" s="55" t="str">
        <f>IF(DersYükü!AP57="","",DersYükü!AP57)</f>
        <v/>
      </c>
      <c r="H33" s="55" t="str">
        <f>IF(DersYükü!AQ57="","",DersYükü!AQ57)</f>
        <v/>
      </c>
      <c r="L33" s="29" t="str">
        <f>IF(Birimler!B33="","",Birimler!B33)</f>
        <v/>
      </c>
    </row>
    <row r="34" spans="1:37" ht="14.4" thickBot="1">
      <c r="A34" s="1124"/>
      <c r="B34" s="57"/>
      <c r="C34" s="57"/>
      <c r="D34" s="57"/>
      <c r="E34" s="57"/>
      <c r="F34" s="57"/>
      <c r="G34" s="57"/>
      <c r="H34" s="57"/>
    </row>
    <row r="37" spans="1:37" s="29" customFormat="1" ht="18">
      <c r="A37" s="1125" t="str">
        <f>IF(C37&lt;&gt;"","Seminer Sayısı            :","")</f>
        <v/>
      </c>
      <c r="B37" s="1125"/>
      <c r="C37" s="35" t="str">
        <f>IF(COUNTIF(B5:H34,"*seminer*")=0,"",COUNTIF(B5:H34,"*seminer*"))</f>
        <v/>
      </c>
    </row>
    <row r="38" spans="1:37" s="29" customFormat="1" ht="18">
      <c r="A38" s="1125" t="str">
        <f>IF(C38&lt;&gt;"","Danışmanlık Sayısı     :","")</f>
        <v>Danışmanlık Sayısı     :</v>
      </c>
      <c r="B38" s="1125"/>
      <c r="C38" s="35">
        <f>IF(COUNTIF(B5:H34,"*danışman*")=0,"",COUNTIF(B5:H34,"*danışman*"))</f>
        <v>5</v>
      </c>
    </row>
    <row r="39" spans="1:37" s="29" customFormat="1" ht="18"/>
    <row r="40" spans="1:37" s="29" customFormat="1" ht="18">
      <c r="A40" s="1120" t="str">
        <f>DersYükü!E7</f>
        <v>Öğretim Üyesi</v>
      </c>
      <c r="B40" s="1120"/>
      <c r="C40" s="1120"/>
      <c r="D40" s="1120"/>
      <c r="E40" s="1120" t="str">
        <f>IF(VLOOKUP(A2,Birimler!B2:D28,3,FALSE)=0,"Birimler Sekmesinde Bölüm Başkanı Alanı Girilmemiş",VLOOKUP(A2,Birimler!B2:D28,3,FALSE))</f>
        <v>Prof. Dr. Üstün ÖZEN</v>
      </c>
      <c r="F40" s="1120"/>
      <c r="G40" s="1120"/>
      <c r="H40" s="1120"/>
      <c r="I40" s="36"/>
    </row>
    <row r="41" spans="1:37" s="29" customFormat="1" ht="18">
      <c r="A41" s="1120"/>
      <c r="B41" s="1120"/>
      <c r="C41" s="1120"/>
      <c r="D41" s="1120"/>
      <c r="E41" s="1120" t="s">
        <v>86</v>
      </c>
      <c r="F41" s="1120"/>
      <c r="G41" s="1120"/>
      <c r="H41" s="1120"/>
    </row>
    <row r="45" spans="1:37">
      <c r="A45" s="1130" t="s">
        <v>151</v>
      </c>
      <c r="B45" s="1130"/>
      <c r="C45" s="1130"/>
      <c r="D45" s="1130"/>
      <c r="E45" s="1130"/>
      <c r="F45" s="1130"/>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c r="A46" s="1130"/>
      <c r="B46" s="1130"/>
      <c r="C46" s="1130"/>
      <c r="D46" s="1130"/>
      <c r="E46" s="1130"/>
      <c r="F46" s="1130"/>
    </row>
  </sheetData>
  <sheetProtection password="C26F" sheet="1" objects="1" scenarios="1" formatCells="0" formatColumns="0" formatRows="0"/>
  <mergeCells count="25">
    <mergeCell ref="A45:F46"/>
    <mergeCell ref="A23:A24"/>
    <mergeCell ref="A25:A26"/>
    <mergeCell ref="A27:A28"/>
    <mergeCell ref="A29:A30"/>
    <mergeCell ref="E41:H41"/>
    <mergeCell ref="E40:H40"/>
    <mergeCell ref="A17:A18"/>
    <mergeCell ref="A13:A14"/>
    <mergeCell ref="A1:H1"/>
    <mergeCell ref="A2:H2"/>
    <mergeCell ref="A3:H3"/>
    <mergeCell ref="A5:A6"/>
    <mergeCell ref="A7:A8"/>
    <mergeCell ref="A9:A10"/>
    <mergeCell ref="A11:A12"/>
    <mergeCell ref="A15:A16"/>
    <mergeCell ref="A19:A20"/>
    <mergeCell ref="A21:A22"/>
    <mergeCell ref="A40:D40"/>
    <mergeCell ref="A41:D41"/>
    <mergeCell ref="A31:A32"/>
    <mergeCell ref="A33:A34"/>
    <mergeCell ref="A37:B37"/>
    <mergeCell ref="A38:B38"/>
  </mergeCells>
  <conditionalFormatting sqref="B5:H5 B20 B17:H17 B7:H7 B6 B9:H9 B11:H11 B10 E6 G6:H6 C8:E8 G8:H8 G10:H10 E10 G12:H12 G16:H16 B19:H19 B21:H21 B16:C16 B18 B23:H34 B22 E16 B13:H13 B15:H15 B14:C14 F14:H14 F22:H22 D22 G20:H20 D20:E20 G18:H18 D18:E18 E12">
    <cfRule type="containsErrors" dxfId="6" priority="13">
      <formula>ISERROR(B5)</formula>
    </cfRule>
  </conditionalFormatting>
  <conditionalFormatting sqref="B12">
    <cfRule type="containsErrors" dxfId="5" priority="11">
      <formula>ISERROR(B12)</formula>
    </cfRule>
  </conditionalFormatting>
  <conditionalFormatting sqref="C10">
    <cfRule type="containsErrors" dxfId="4" priority="5">
      <formula>ISERROR(C10)</formula>
    </cfRule>
  </conditionalFormatting>
  <conditionalFormatting sqref="C22">
    <cfRule type="containsErrors" dxfId="3" priority="4">
      <formula>ISERROR(C22)</formula>
    </cfRule>
  </conditionalFormatting>
  <conditionalFormatting sqref="D14:E14">
    <cfRule type="containsErrors" dxfId="2" priority="3">
      <formula>ISERROR(D14)</formula>
    </cfRule>
  </conditionalFormatting>
  <conditionalFormatting sqref="C6">
    <cfRule type="containsErrors" dxfId="1" priority="2">
      <formula>ISERROR(C6)</formula>
    </cfRule>
  </conditionalFormatting>
  <conditionalFormatting sqref="D6">
    <cfRule type="containsErrors" dxfId="0" priority="1">
      <formula>ISERROR(D6)</formula>
    </cfRule>
  </conditionalFormatting>
  <printOptions horizontalCentered="1"/>
  <pageMargins left="0.51181102362204722" right="0.51181102362204722" top="0.55118110236220474" bottom="0.55118110236220474" header="0.31496062992125984" footer="0.31496062992125984"/>
  <pageSetup paperSize="9" scale="7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'Ek Ders'!$BA$2:$BA$28</xm:f>
          </x14:formula1>
          <xm:sqref>A2:H2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1"/>
  <sheetViews>
    <sheetView zoomScale="118" zoomScaleNormal="118" workbookViewId="0">
      <selection activeCell="F2" sqref="F2:W2"/>
    </sheetView>
  </sheetViews>
  <sheetFormatPr defaultColWidth="8.77734375" defaultRowHeight="13.2"/>
  <cols>
    <col min="1" max="28" width="4" style="1" customWidth="1"/>
    <col min="29" max="29" width="0" style="1" hidden="1" customWidth="1"/>
    <col min="30" max="30" width="38.44140625" style="220" hidden="1" customWidth="1"/>
    <col min="31" max="32" width="3.21875" style="1" hidden="1" customWidth="1"/>
    <col min="33" max="33" width="37.44140625" style="1" hidden="1" customWidth="1"/>
    <col min="34" max="41" width="0" style="1" hidden="1" customWidth="1"/>
    <col min="42" max="16384" width="8.77734375" style="1"/>
  </cols>
  <sheetData>
    <row r="1" spans="1:40">
      <c r="F1" s="1167" t="str">
        <f>IF(VLOOKUP(F2,AG2:AL28,6,FALSE)="","ATATÜRK ÜNİVERSİTESİ",VLOOKUP(F2,AG2:AL28,6,FALSE)&amp;" ÜNİVERSİTESİ")</f>
        <v>ATATÜRK ÜNİVERSİTESİ</v>
      </c>
      <c r="G1" s="1167"/>
      <c r="H1" s="1167"/>
      <c r="I1" s="1167"/>
      <c r="J1" s="1167"/>
      <c r="K1" s="1167"/>
      <c r="L1" s="1167"/>
      <c r="M1" s="1167"/>
      <c r="N1" s="1167"/>
      <c r="O1" s="1167"/>
      <c r="P1" s="1167"/>
      <c r="Q1" s="1167"/>
      <c r="R1" s="1167"/>
      <c r="S1" s="1167"/>
      <c r="T1" s="1167"/>
      <c r="U1" s="1167"/>
      <c r="V1" s="1167"/>
      <c r="W1" s="1167"/>
      <c r="AM1" s="1" t="str">
        <f>IF(Birimler!H3="","",Birimler!H3)</f>
        <v/>
      </c>
      <c r="AN1" s="1" t="str">
        <f>IF(Birimler!I3="","",Birimler!I3)</f>
        <v/>
      </c>
    </row>
    <row r="2" spans="1:40">
      <c r="F2" s="1194" t="s">
        <v>65</v>
      </c>
      <c r="G2" s="1194"/>
      <c r="H2" s="1194"/>
      <c r="I2" s="1194"/>
      <c r="J2" s="1194"/>
      <c r="K2" s="1194"/>
      <c r="L2" s="1194"/>
      <c r="M2" s="1194"/>
      <c r="N2" s="1194"/>
      <c r="O2" s="1194"/>
      <c r="P2" s="1194"/>
      <c r="Q2" s="1194"/>
      <c r="R2" s="1194"/>
      <c r="S2" s="1194"/>
      <c r="T2" s="1194"/>
      <c r="U2" s="1194"/>
      <c r="V2" s="1194"/>
      <c r="W2" s="1194"/>
      <c r="AG2" s="221" t="str">
        <f>IF(Birimler!B2="","",Birimler!B2)</f>
        <v>ATATÜRK İLK. VE İNK. TAR. ENST.</v>
      </c>
      <c r="AH2" s="221" t="str">
        <f>IF(Birimler!C2="","",Birimler!C2)</f>
        <v/>
      </c>
      <c r="AI2" s="221" t="str">
        <f>IF(Birimler!D2="","",Birimler!D2)</f>
        <v/>
      </c>
      <c r="AJ2" s="221" t="str">
        <f>IF(Birimler!E2="","",Birimler!E2)</f>
        <v/>
      </c>
      <c r="AK2" s="221" t="str">
        <f>IF(Birimler!F2="","",Birimler!F2)</f>
        <v/>
      </c>
      <c r="AL2" s="221" t="str">
        <f>IF(Birimler!G2="","",Birimler!G2)</f>
        <v/>
      </c>
    </row>
    <row r="3" spans="1:40">
      <c r="F3" s="1167" t="s">
        <v>218</v>
      </c>
      <c r="G3" s="1167"/>
      <c r="H3" s="1167"/>
      <c r="I3" s="1167"/>
      <c r="J3" s="1167"/>
      <c r="K3" s="1167"/>
      <c r="L3" s="1167"/>
      <c r="M3" s="1167"/>
      <c r="N3" s="1167"/>
      <c r="O3" s="1167"/>
      <c r="P3" s="1167"/>
      <c r="Q3" s="1167"/>
      <c r="R3" s="1167"/>
      <c r="S3" s="1167"/>
      <c r="T3" s="1167"/>
      <c r="U3" s="1167"/>
      <c r="V3" s="1167"/>
      <c r="W3" s="1167"/>
      <c r="AG3" s="221" t="str">
        <f>IF(Birimler!B3="","",Birimler!B3)</f>
        <v>FEN BİLİMLERİ ENSTİTÜSÜ</v>
      </c>
      <c r="AH3" s="221" t="str">
        <f>IF(Birimler!C3="","",Birimler!C3)</f>
        <v>FEN BİL.ENS.</v>
      </c>
      <c r="AI3" s="221" t="str">
        <f>IF(Birimler!D3="","",Birimler!D3)</f>
        <v>Prof. Dr. İhsan EFEOĞLU</v>
      </c>
      <c r="AJ3" s="221" t="str">
        <f>IF(Birimler!E3="","",Birimler!E3)</f>
        <v>Doç.Dr. Ertan YILDIRIM</v>
      </c>
      <c r="AK3" s="221" t="str">
        <f>IF(Birimler!F3="","",Birimler!F3)</f>
        <v>Müdür Yrd.</v>
      </c>
      <c r="AL3" s="221" t="str">
        <f>IF(Birimler!G3="","",Birimler!G3)</f>
        <v/>
      </c>
    </row>
    <row r="4" spans="1:40" ht="10.5" customHeight="1">
      <c r="AG4" s="221" t="str">
        <f>IF(Birimler!B4="","",Birimler!B4)</f>
        <v>SAĞLIK BİLİMLERİ ENSTİTÜSÜ</v>
      </c>
      <c r="AH4" s="221" t="str">
        <f>IF(Birimler!C4="","",Birimler!C4)</f>
        <v/>
      </c>
      <c r="AI4" s="221" t="str">
        <f>IF(Birimler!D4="","",Birimler!D4)</f>
        <v/>
      </c>
      <c r="AJ4" s="221" t="str">
        <f>IF(Birimler!E4="","",Birimler!E4)</f>
        <v/>
      </c>
      <c r="AK4" s="221" t="str">
        <f>IF(Birimler!F4="","",Birimler!F4)</f>
        <v/>
      </c>
      <c r="AL4" s="221" t="str">
        <f>IF(Birimler!G4="","",Birimler!G4)</f>
        <v/>
      </c>
    </row>
    <row r="5" spans="1:40" ht="17.25" customHeight="1">
      <c r="A5" s="1195" t="s">
        <v>219</v>
      </c>
      <c r="B5" s="1196"/>
      <c r="C5" s="1192" t="s">
        <v>26</v>
      </c>
      <c r="D5" s="1192"/>
      <c r="E5" s="1192"/>
      <c r="F5" s="1192"/>
      <c r="G5" s="1192"/>
      <c r="H5" s="1201" t="str">
        <f>DersYükü!E6</f>
        <v>Bölüm</v>
      </c>
      <c r="I5" s="1202"/>
      <c r="J5" s="1202"/>
      <c r="K5" s="1202"/>
      <c r="L5" s="1202"/>
      <c r="M5" s="1202"/>
      <c r="N5" s="1202"/>
      <c r="O5" s="1203"/>
      <c r="P5" s="1204" t="s">
        <v>220</v>
      </c>
      <c r="Q5" s="1207" t="s">
        <v>221</v>
      </c>
      <c r="R5" s="1208"/>
      <c r="S5" s="1208"/>
      <c r="T5" s="1208"/>
      <c r="U5" s="1208"/>
      <c r="V5" s="1208"/>
      <c r="W5" s="1209"/>
      <c r="X5" s="1183" t="str">
        <f>DersYükü!R6</f>
        <v>2011-2012</v>
      </c>
      <c r="Y5" s="1183"/>
      <c r="Z5" s="1183"/>
      <c r="AA5" s="1183"/>
      <c r="AB5" s="1183"/>
      <c r="AG5" s="221" t="str">
        <f>IF(Birimler!B5="","",Birimler!B5)</f>
        <v>SOSYAL BİLİMLER ENSTİTÜSÜ</v>
      </c>
      <c r="AH5" s="221" t="str">
        <f>IF(Birimler!C5="","",Birimler!C5)</f>
        <v>SOS. BİL.ENS.</v>
      </c>
      <c r="AI5" s="221" t="str">
        <f>IF(Birimler!D5="","",Birimler!D5)</f>
        <v>Prof. Dr. Muammer ERDOĞAN</v>
      </c>
      <c r="AJ5" s="221" t="str">
        <f>IF(Birimler!E5="","",Birimler!E5)</f>
        <v>Doç. Dr. Ömer Faruk İŞCAN</v>
      </c>
      <c r="AK5" s="221" t="str">
        <f>IF(Birimler!F5="","",Birimler!F5)</f>
        <v>Müdür Yrd.</v>
      </c>
      <c r="AL5" s="221" t="str">
        <f>IF(Birimler!G5="","",Birimler!G5)</f>
        <v/>
      </c>
    </row>
    <row r="6" spans="1:40" ht="12.75" customHeight="1">
      <c r="A6" s="1197"/>
      <c r="B6" s="1198"/>
      <c r="C6" s="1184" t="s">
        <v>237</v>
      </c>
      <c r="D6" s="1185"/>
      <c r="E6" s="1185"/>
      <c r="F6" s="1185"/>
      <c r="G6" s="1186"/>
      <c r="H6" s="1172" t="str">
        <f>DersYükü!E7</f>
        <v>Öğretim Üyesi</v>
      </c>
      <c r="I6" s="1173"/>
      <c r="J6" s="1173"/>
      <c r="K6" s="1173"/>
      <c r="L6" s="1173"/>
      <c r="M6" s="1173"/>
      <c r="N6" s="1173"/>
      <c r="O6" s="1190"/>
      <c r="P6" s="1205"/>
      <c r="Q6" s="1192" t="s">
        <v>222</v>
      </c>
      <c r="R6" s="1192"/>
      <c r="S6" s="1192"/>
      <c r="T6" s="1192"/>
      <c r="U6" s="1192"/>
      <c r="V6" s="1192"/>
      <c r="W6" s="1192"/>
      <c r="X6" s="1172" t="str">
        <f>DersYükü!R7</f>
        <v>BAHAR</v>
      </c>
      <c r="Y6" s="1173"/>
      <c r="Z6" s="1173"/>
      <c r="AA6" s="1173"/>
      <c r="AB6" s="1174"/>
      <c r="AG6" s="221" t="str">
        <f>IF(Birimler!B6="","",Birimler!B6)</f>
        <v/>
      </c>
      <c r="AH6" s="221" t="str">
        <f>IF(Birimler!C6="","",Birimler!C6)</f>
        <v/>
      </c>
      <c r="AI6" s="221" t="str">
        <f>IF(Birimler!D6="","",Birimler!D6)</f>
        <v/>
      </c>
      <c r="AJ6" s="221" t="str">
        <f>IF(Birimler!E6="","",Birimler!E6)</f>
        <v/>
      </c>
      <c r="AK6" s="221" t="str">
        <f>IF(Birimler!F6="","",Birimler!F6)</f>
        <v/>
      </c>
      <c r="AL6" s="221" t="str">
        <f>IF(Birimler!G6="","",Birimler!G6)</f>
        <v/>
      </c>
    </row>
    <row r="7" spans="1:40">
      <c r="A7" s="1199"/>
      <c r="B7" s="1200"/>
      <c r="C7" s="1187"/>
      <c r="D7" s="1188"/>
      <c r="E7" s="1188"/>
      <c r="F7" s="1188"/>
      <c r="G7" s="1189"/>
      <c r="H7" s="1178"/>
      <c r="I7" s="1179"/>
      <c r="J7" s="1179"/>
      <c r="K7" s="1179"/>
      <c r="L7" s="1179"/>
      <c r="M7" s="1179"/>
      <c r="N7" s="1179"/>
      <c r="O7" s="1191"/>
      <c r="P7" s="1206"/>
      <c r="Q7" s="1192"/>
      <c r="R7" s="1192"/>
      <c r="S7" s="1192"/>
      <c r="T7" s="1192"/>
      <c r="U7" s="1192"/>
      <c r="V7" s="1192"/>
      <c r="W7" s="1192"/>
      <c r="X7" s="1178"/>
      <c r="Y7" s="1179"/>
      <c r="Z7" s="1179"/>
      <c r="AA7" s="1179"/>
      <c r="AB7" s="1180"/>
      <c r="AG7" s="221" t="str">
        <f>IF(Birimler!B7="","",Birimler!B7)</f>
        <v>İKTİSADİ VE İDARİ BİL. FAKÜLTESİ</v>
      </c>
      <c r="AH7" s="221" t="str">
        <f>IF(Birimler!C7="","",Birimler!C7)</f>
        <v>İ.İ.B.F.</v>
      </c>
      <c r="AI7" s="221" t="str">
        <f>IF(Birimler!D7="","",Birimler!D7)</f>
        <v>Prof. Dr. Üstün ÖZEN</v>
      </c>
      <c r="AJ7" s="221" t="str">
        <f>IF(Birimler!E7="","",Birimler!E7)</f>
        <v>Prof. Dr. M. Suphi ORHAN</v>
      </c>
      <c r="AK7" s="221" t="str">
        <f>IF(Birimler!F7="","",Birimler!F7)</f>
        <v>Dekan</v>
      </c>
      <c r="AL7" s="221" t="str">
        <f>IF(Birimler!G7="","",Birimler!G7)</f>
        <v/>
      </c>
    </row>
    <row r="8" spans="1:40">
      <c r="Z8" s="1193"/>
      <c r="AA8" s="1193"/>
      <c r="AG8" s="221" t="str">
        <f>IF(Birimler!B8="","",Birimler!B8)</f>
        <v>FEN FAKÜLTESİ</v>
      </c>
      <c r="AH8" s="221" t="str">
        <f>IF(Birimler!C8="","",Birimler!C8)</f>
        <v>FEN FAK.</v>
      </c>
      <c r="AI8" s="221" t="str">
        <f>IF(Birimler!D8="","",Birimler!D8)</f>
        <v>Prof. Dr. Hüseyin AYDIN</v>
      </c>
      <c r="AJ8" s="221" t="str">
        <f>IF(Birimler!E8="","",Birimler!E8)</f>
        <v/>
      </c>
      <c r="AK8" s="221" t="str">
        <f>IF(Birimler!F8="","",Birimler!F8)</f>
        <v/>
      </c>
      <c r="AL8" s="221" t="str">
        <f>IF(Birimler!G8="","",Birimler!G8)</f>
        <v/>
      </c>
    </row>
    <row r="9" spans="1:40">
      <c r="D9" s="1167" t="s">
        <v>91</v>
      </c>
      <c r="E9" s="1167"/>
      <c r="F9" s="1167"/>
      <c r="G9" s="1167"/>
      <c r="H9" s="1167"/>
      <c r="I9" s="1167"/>
      <c r="J9" s="1167"/>
      <c r="K9" s="1167"/>
      <c r="L9" s="1167"/>
      <c r="M9" s="1167"/>
      <c r="N9" s="1167"/>
      <c r="O9" s="1167"/>
      <c r="P9" s="1167"/>
      <c r="Q9" s="1167"/>
      <c r="R9" s="1167"/>
      <c r="S9" s="1167"/>
      <c r="T9" s="1167"/>
      <c r="U9" s="1167"/>
      <c r="V9" s="1167"/>
      <c r="W9" s="1167"/>
      <c r="X9" s="1167"/>
      <c r="Y9" s="1167"/>
      <c r="Z9" s="1168"/>
      <c r="AA9" s="1168"/>
      <c r="AG9" s="221" t="str">
        <f>IF(Birimler!B9="","",Birimler!B9)</f>
        <v>ZİRAAT FAKÜLTESİ</v>
      </c>
      <c r="AH9" s="221" t="str">
        <f>IF(Birimler!C9="","",Birimler!C9)</f>
        <v/>
      </c>
      <c r="AI9" s="221" t="str">
        <f>IF(Birimler!D9="","",Birimler!D9)</f>
        <v/>
      </c>
      <c r="AJ9" s="221" t="str">
        <f>IF(Birimler!E9="","",Birimler!E9)</f>
        <v/>
      </c>
      <c r="AK9" s="221" t="str">
        <f>IF(Birimler!F9="","",Birimler!F9)</f>
        <v/>
      </c>
      <c r="AL9" s="221" t="str">
        <f>IF(Birimler!G9="","",Birimler!G9)</f>
        <v/>
      </c>
    </row>
    <row r="10" spans="1:40">
      <c r="AG10" s="221" t="str">
        <f>IF(Birimler!B10="","",Birimler!B10)</f>
        <v>MÜHENDİSLİK FAKÜLTESİ</v>
      </c>
      <c r="AH10" s="221" t="str">
        <f>IF(Birimler!C10="","",Birimler!C10)</f>
        <v>MÜH. FAK.</v>
      </c>
      <c r="AI10" s="221" t="str">
        <f>IF(Birimler!D10="","",Birimler!D10)</f>
        <v>Prof. Dr. Hamit AKBULUT</v>
      </c>
      <c r="AJ10" s="221" t="str">
        <f>IF(Birimler!E10="","",Birimler!E10)</f>
        <v>Doç. Dr. Erdem KOCADAĞİSTAN</v>
      </c>
      <c r="AK10" s="221" t="str">
        <f>IF(Birimler!F10="","",Birimler!F10)</f>
        <v>Dekan Yrd.</v>
      </c>
      <c r="AL10" s="221" t="str">
        <f>IF(Birimler!G10="","",Birimler!G10)</f>
        <v/>
      </c>
    </row>
    <row r="11" spans="1:40">
      <c r="A11" s="1169" t="s">
        <v>223</v>
      </c>
      <c r="B11" s="1172" t="s">
        <v>224</v>
      </c>
      <c r="C11" s="1173"/>
      <c r="D11" s="1173"/>
      <c r="E11" s="1173"/>
      <c r="F11" s="1173"/>
      <c r="G11" s="1173"/>
      <c r="H11" s="1173"/>
      <c r="I11" s="1173"/>
      <c r="J11" s="1173"/>
      <c r="K11" s="1173"/>
      <c r="L11" s="1173"/>
      <c r="M11" s="1173"/>
      <c r="N11" s="1173"/>
      <c r="O11" s="1174"/>
      <c r="P11" s="1181" t="s">
        <v>225</v>
      </c>
      <c r="Q11" s="1181"/>
      <c r="R11" s="1181"/>
      <c r="S11" s="1181"/>
      <c r="T11" s="1181" t="s">
        <v>226</v>
      </c>
      <c r="U11" s="1181"/>
      <c r="V11" s="1181"/>
      <c r="W11" s="1182" t="s">
        <v>227</v>
      </c>
      <c r="X11" s="1182"/>
      <c r="Y11" s="1182"/>
      <c r="Z11" s="1182"/>
      <c r="AA11" s="1182"/>
      <c r="AB11" s="1182"/>
      <c r="AG11" s="221" t="str">
        <f>IF(Birimler!B11="","",Birimler!B11)</f>
        <v/>
      </c>
      <c r="AH11" s="221" t="str">
        <f>IF(Birimler!C11="","",Birimler!C11)</f>
        <v/>
      </c>
      <c r="AI11" s="221" t="str">
        <f>IF(Birimler!D11="","",Birimler!D11)</f>
        <v/>
      </c>
      <c r="AJ11" s="221" t="str">
        <f>IF(Birimler!E11="","",Birimler!E11)</f>
        <v/>
      </c>
      <c r="AK11" s="221" t="str">
        <f>IF(Birimler!F11="","",Birimler!F11)</f>
        <v/>
      </c>
      <c r="AL11" s="221" t="str">
        <f>IF(Birimler!G11="","",Birimler!G11)</f>
        <v/>
      </c>
    </row>
    <row r="12" spans="1:40">
      <c r="A12" s="1170"/>
      <c r="B12" s="1175"/>
      <c r="C12" s="1176"/>
      <c r="D12" s="1176"/>
      <c r="E12" s="1176"/>
      <c r="F12" s="1176"/>
      <c r="G12" s="1176"/>
      <c r="H12" s="1176"/>
      <c r="I12" s="1176"/>
      <c r="J12" s="1176"/>
      <c r="K12" s="1176"/>
      <c r="L12" s="1176"/>
      <c r="M12" s="1176"/>
      <c r="N12" s="1176"/>
      <c r="O12" s="1177"/>
      <c r="P12" s="1181"/>
      <c r="Q12" s="1181"/>
      <c r="R12" s="1181"/>
      <c r="S12" s="1181"/>
      <c r="T12" s="1181"/>
      <c r="U12" s="1181"/>
      <c r="V12" s="1181"/>
      <c r="W12" s="1182"/>
      <c r="X12" s="1182"/>
      <c r="Y12" s="1182"/>
      <c r="Z12" s="1182"/>
      <c r="AA12" s="1182"/>
      <c r="AB12" s="1182"/>
      <c r="AG12" s="221" t="str">
        <f>IF(Birimler!B12="","",Birimler!B12)</f>
        <v/>
      </c>
      <c r="AH12" s="221" t="str">
        <f>IF(Birimler!C12="","",Birimler!C12)</f>
        <v/>
      </c>
      <c r="AI12" s="221" t="str">
        <f>IF(Birimler!D12="","",Birimler!D12)</f>
        <v/>
      </c>
      <c r="AJ12" s="221" t="str">
        <f>IF(Birimler!E12="","",Birimler!E12)</f>
        <v/>
      </c>
      <c r="AK12" s="221" t="str">
        <f>IF(Birimler!F12="","",Birimler!F12)</f>
        <v/>
      </c>
      <c r="AL12" s="221" t="str">
        <f>IF(Birimler!G12="","",Birimler!G12)</f>
        <v/>
      </c>
    </row>
    <row r="13" spans="1:40">
      <c r="A13" s="1171"/>
      <c r="B13" s="1178"/>
      <c r="C13" s="1179"/>
      <c r="D13" s="1179"/>
      <c r="E13" s="1179"/>
      <c r="F13" s="1179"/>
      <c r="G13" s="1179"/>
      <c r="H13" s="1179"/>
      <c r="I13" s="1179"/>
      <c r="J13" s="1179"/>
      <c r="K13" s="1179"/>
      <c r="L13" s="1179"/>
      <c r="M13" s="1179"/>
      <c r="N13" s="1179"/>
      <c r="O13" s="1180"/>
      <c r="P13" s="1181"/>
      <c r="Q13" s="1181"/>
      <c r="R13" s="1181"/>
      <c r="S13" s="1181"/>
      <c r="T13" s="1181"/>
      <c r="U13" s="1181"/>
      <c r="V13" s="1181"/>
      <c r="W13" s="1182"/>
      <c r="X13" s="1182"/>
      <c r="Y13" s="1182"/>
      <c r="Z13" s="1182"/>
      <c r="AA13" s="1182"/>
      <c r="AB13" s="1182"/>
      <c r="AG13" s="221" t="str">
        <f>IF(Birimler!B13="","",Birimler!B13)</f>
        <v/>
      </c>
      <c r="AH13" s="221" t="str">
        <f>IF(Birimler!C13="","",Birimler!C13)</f>
        <v/>
      </c>
      <c r="AI13" s="221" t="str">
        <f>IF(Birimler!D13="","",Birimler!D13)</f>
        <v/>
      </c>
      <c r="AJ13" s="221" t="str">
        <f>IF(Birimler!E13="","",Birimler!E13)</f>
        <v/>
      </c>
      <c r="AK13" s="221" t="str">
        <f>IF(Birimler!F13="","",Birimler!F13)</f>
        <v/>
      </c>
      <c r="AL13" s="221" t="str">
        <f>IF(Birimler!G13="","",Birimler!G13)</f>
        <v/>
      </c>
    </row>
    <row r="14" spans="1:40" ht="14.85" customHeight="1">
      <c r="A14" s="222">
        <v>1</v>
      </c>
      <c r="B14" s="1161" t="str">
        <f>IF(DersYükü!C14="","",DersYükü!C14)</f>
        <v>UZMANLIK ALAN DERSİ</v>
      </c>
      <c r="C14" s="1162"/>
      <c r="D14" s="1162"/>
      <c r="E14" s="1162"/>
      <c r="F14" s="1162"/>
      <c r="G14" s="1162"/>
      <c r="H14" s="1162"/>
      <c r="I14" s="1162"/>
      <c r="J14" s="1162"/>
      <c r="K14" s="1162"/>
      <c r="L14" s="1162"/>
      <c r="M14" s="1162"/>
      <c r="N14" s="1162"/>
      <c r="O14" s="1163"/>
      <c r="P14" s="1164"/>
      <c r="Q14" s="1164"/>
      <c r="R14" s="1164"/>
      <c r="S14" s="1164"/>
      <c r="T14" s="1165" t="str">
        <f>IF(P14="","",IF(AND(P14&gt;0,P14&lt;=50),1,IF(AND(P14&gt;50,P14&lt;=100),2,IF(AND(P14&gt;100,P14&lt;=150),3,IF(AND(P14&gt;150,P14&lt;=200),4,IF(AND(P14&gt;200,P14&lt;=250),5,IF(AND(P14&gt;250,P14&lt;=300),6,AC14)))))))</f>
        <v/>
      </c>
      <c r="U14" s="1165"/>
      <c r="V14" s="1165"/>
      <c r="W14" s="1166"/>
      <c r="X14" s="1166"/>
      <c r="Y14" s="1166"/>
      <c r="Z14" s="1166"/>
      <c r="AA14" s="1166"/>
      <c r="AB14" s="1166"/>
      <c r="AC14" s="1" t="b">
        <f t="shared" ref="AC14:AC28" si="0">IF(AND(P14&gt;300,P14&lt;=350),7,IF(AND(P14&gt;350,P14&lt;=400),8,IF(AND(P14&gt;400,P14&lt;=450),9,IF(AND(P14&gt;450),10))))</f>
        <v>0</v>
      </c>
      <c r="AD14" s="223" t="str">
        <f>IF(W14="","",IF('Ek Ders'!$AM$67&gt;=(VALUE(-WEEKNUM(DersYükü!$M$1)+WEEKNUM(W14)+1)),(VALUE(-WEEKNUM(DersYükü!$M$1)+WEEKNUM(W14)+1)),0))</f>
        <v/>
      </c>
      <c r="AG14" s="221" t="str">
        <f>IF(Birimler!B14="","",Birimler!B14)</f>
        <v/>
      </c>
      <c r="AH14" s="221" t="str">
        <f>IF(Birimler!C14="","",Birimler!C14)</f>
        <v/>
      </c>
      <c r="AI14" s="221" t="str">
        <f>IF(Birimler!D14="","",Birimler!D14)</f>
        <v/>
      </c>
      <c r="AJ14" s="221" t="str">
        <f>IF(Birimler!E14="","",Birimler!E14)</f>
        <v/>
      </c>
      <c r="AK14" s="221" t="str">
        <f>IF(Birimler!F14="","",Birimler!F14)</f>
        <v/>
      </c>
      <c r="AL14" s="221" t="str">
        <f>IF(Birimler!G14="","",Birimler!G14)</f>
        <v/>
      </c>
    </row>
    <row r="15" spans="1:40" ht="14.85" customHeight="1">
      <c r="A15" s="222">
        <v>2</v>
      </c>
      <c r="B15" s="1161" t="str">
        <f>IF(DersYükü!C15="","",DersYükü!C15)</f>
        <v>DANIŞMANLIK</v>
      </c>
      <c r="C15" s="1162"/>
      <c r="D15" s="1162"/>
      <c r="E15" s="1162"/>
      <c r="F15" s="1162"/>
      <c r="G15" s="1162"/>
      <c r="H15" s="1162"/>
      <c r="I15" s="1162"/>
      <c r="J15" s="1162"/>
      <c r="K15" s="1162"/>
      <c r="L15" s="1162"/>
      <c r="M15" s="1162"/>
      <c r="N15" s="1162"/>
      <c r="O15" s="1163"/>
      <c r="P15" s="1164"/>
      <c r="Q15" s="1164"/>
      <c r="R15" s="1164"/>
      <c r="S15" s="1164"/>
      <c r="T15" s="1165" t="str">
        <f t="shared" ref="T15:T28" si="1">IF(P15="","",IF(AND(P15&gt;0,P15&lt;=50),1,IF(AND(P15&gt;50,P15&lt;=100),2,IF(AND(P15&gt;100,P15&lt;=150),3,IF(AND(P15&gt;150,P15&lt;=200),4,IF(AND(P15&gt;200,P15&lt;=250),5,IF(AND(P15&gt;250,P15&lt;=300),6,AC15)))))))</f>
        <v/>
      </c>
      <c r="U15" s="1165"/>
      <c r="V15" s="1165"/>
      <c r="W15" s="1166"/>
      <c r="X15" s="1166"/>
      <c r="Y15" s="1166"/>
      <c r="Z15" s="1166"/>
      <c r="AA15" s="1166"/>
      <c r="AB15" s="1166"/>
      <c r="AC15" s="1" t="b">
        <f t="shared" si="0"/>
        <v>0</v>
      </c>
      <c r="AD15" s="223" t="str">
        <f>IF(W15="","",IF('Ek Ders'!$AM$67&gt;=(VALUE(-WEEKNUM(DersYükü!$M$1)+WEEKNUM(W15)+1)),(VALUE(-WEEKNUM(DersYükü!$M$1)+WEEKNUM(W15)+1)),0))</f>
        <v/>
      </c>
      <c r="AG15" s="221" t="str">
        <f>IF(Birimler!B15="","",Birimler!B15)</f>
        <v/>
      </c>
      <c r="AH15" s="221" t="str">
        <f>IF(Birimler!C15="","",Birimler!C15)</f>
        <v/>
      </c>
      <c r="AI15" s="221" t="str">
        <f>IF(Birimler!D15="","",Birimler!D15)</f>
        <v/>
      </c>
      <c r="AJ15" s="221" t="str">
        <f>IF(Birimler!E15="","",Birimler!E15)</f>
        <v/>
      </c>
      <c r="AK15" s="221" t="str">
        <f>IF(Birimler!F15="","",Birimler!F15)</f>
        <v/>
      </c>
      <c r="AL15" s="221" t="str">
        <f>IF(Birimler!G15="","",Birimler!G15)</f>
        <v/>
      </c>
    </row>
    <row r="16" spans="1:40" ht="14.85" customHeight="1">
      <c r="A16" s="222">
        <v>3</v>
      </c>
      <c r="B16" s="1161" t="str">
        <f>IF(DersYükü!C16="","",DersYükü!C16)</f>
        <v>Temel Bilgi Teknolojileri -I</v>
      </c>
      <c r="C16" s="1162"/>
      <c r="D16" s="1162"/>
      <c r="E16" s="1162"/>
      <c r="F16" s="1162"/>
      <c r="G16" s="1162"/>
      <c r="H16" s="1162"/>
      <c r="I16" s="1162"/>
      <c r="J16" s="1162"/>
      <c r="K16" s="1162"/>
      <c r="L16" s="1162"/>
      <c r="M16" s="1162"/>
      <c r="N16" s="1162"/>
      <c r="O16" s="1163"/>
      <c r="P16" s="1164">
        <v>160</v>
      </c>
      <c r="Q16" s="1164"/>
      <c r="R16" s="1164"/>
      <c r="S16" s="1164"/>
      <c r="T16" s="1165">
        <f t="shared" si="1"/>
        <v>4</v>
      </c>
      <c r="U16" s="1165"/>
      <c r="V16" s="1165"/>
      <c r="W16" s="1166">
        <v>40922</v>
      </c>
      <c r="X16" s="1166"/>
      <c r="Y16" s="1166"/>
      <c r="Z16" s="1166"/>
      <c r="AA16" s="1166"/>
      <c r="AB16" s="1166"/>
      <c r="AC16" s="1" t="b">
        <f t="shared" si="0"/>
        <v>0</v>
      </c>
      <c r="AD16" s="223">
        <f>IF(W16="","",IF('Ek Ders'!$AM$67&gt;=(VALUE(-WEEKNUM(DersYükü!$M$1)+WEEKNUM(W16)+1)),(VALUE(-WEEKNUM(DersYükü!$M$1)+WEEKNUM(W16)+1)),0))</f>
        <v>-11</v>
      </c>
      <c r="AG16" s="221" t="str">
        <f>IF(Birimler!B16="","",Birimler!B16)</f>
        <v/>
      </c>
      <c r="AH16" s="221" t="str">
        <f>IF(Birimler!C16="","",Birimler!C16)</f>
        <v/>
      </c>
      <c r="AI16" s="221" t="str">
        <f>IF(Birimler!D16="","",Birimler!D16)</f>
        <v/>
      </c>
      <c r="AJ16" s="221" t="str">
        <f>IF(Birimler!E16="","",Birimler!E16)</f>
        <v/>
      </c>
      <c r="AK16" s="221" t="str">
        <f>IF(Birimler!F16="","",Birimler!F16)</f>
        <v/>
      </c>
      <c r="AL16" s="221" t="str">
        <f>IF(Birimler!G16="","",Birimler!G16)</f>
        <v/>
      </c>
    </row>
    <row r="17" spans="1:38" ht="14.85" customHeight="1">
      <c r="A17" s="222">
        <v>4</v>
      </c>
      <c r="B17" s="1161" t="str">
        <f>IF(DersYükü!C17="","",DersYükü!C17)</f>
        <v/>
      </c>
      <c r="C17" s="1162"/>
      <c r="D17" s="1162"/>
      <c r="E17" s="1162"/>
      <c r="F17" s="1162"/>
      <c r="G17" s="1162"/>
      <c r="H17" s="1162"/>
      <c r="I17" s="1162"/>
      <c r="J17" s="1162"/>
      <c r="K17" s="1162"/>
      <c r="L17" s="1162"/>
      <c r="M17" s="1162"/>
      <c r="N17" s="1162"/>
      <c r="O17" s="1163"/>
      <c r="P17" s="1164"/>
      <c r="Q17" s="1164"/>
      <c r="R17" s="1164"/>
      <c r="S17" s="1164"/>
      <c r="T17" s="1165" t="str">
        <f t="shared" si="1"/>
        <v/>
      </c>
      <c r="U17" s="1165"/>
      <c r="V17" s="1165"/>
      <c r="W17" s="1166"/>
      <c r="X17" s="1166"/>
      <c r="Y17" s="1166"/>
      <c r="Z17" s="1166"/>
      <c r="AA17" s="1166"/>
      <c r="AB17" s="1166"/>
      <c r="AC17" s="1" t="b">
        <f t="shared" si="0"/>
        <v>0</v>
      </c>
      <c r="AD17" s="223" t="str">
        <f>IF(W17="","",IF('Ek Ders'!$AM$67&gt;=(VALUE(-WEEKNUM(DersYükü!$M$1)+WEEKNUM(W17)+1)),(VALUE(-WEEKNUM(DersYükü!$M$1)+WEEKNUM(W17)+1)),0))</f>
        <v/>
      </c>
      <c r="AG17" s="221" t="str">
        <f>IF(Birimler!B17="","",Birimler!B17)</f>
        <v/>
      </c>
      <c r="AH17" s="221" t="str">
        <f>IF(Birimler!C17="","",Birimler!C17)</f>
        <v/>
      </c>
      <c r="AI17" s="221" t="str">
        <f>IF(Birimler!D17="","",Birimler!D17)</f>
        <v/>
      </c>
      <c r="AJ17" s="221" t="str">
        <f>IF(Birimler!E17="","",Birimler!E17)</f>
        <v/>
      </c>
      <c r="AK17" s="221" t="str">
        <f>IF(Birimler!F17="","",Birimler!F17)</f>
        <v/>
      </c>
      <c r="AL17" s="221" t="str">
        <f>IF(Birimler!G17="","",Birimler!G17)</f>
        <v/>
      </c>
    </row>
    <row r="18" spans="1:38" ht="14.85" customHeight="1">
      <c r="A18" s="222">
        <v>5</v>
      </c>
      <c r="B18" s="1161" t="str">
        <f>IF(DersYükü!C18="","",DersYükü!C18)</f>
        <v/>
      </c>
      <c r="C18" s="1162"/>
      <c r="D18" s="1162"/>
      <c r="E18" s="1162"/>
      <c r="F18" s="1162"/>
      <c r="G18" s="1162"/>
      <c r="H18" s="1162"/>
      <c r="I18" s="1162"/>
      <c r="J18" s="1162"/>
      <c r="K18" s="1162"/>
      <c r="L18" s="1162"/>
      <c r="M18" s="1162"/>
      <c r="N18" s="1162"/>
      <c r="O18" s="1163"/>
      <c r="P18" s="1164">
        <v>60</v>
      </c>
      <c r="Q18" s="1164"/>
      <c r="R18" s="1164"/>
      <c r="S18" s="1164"/>
      <c r="T18" s="1165">
        <f t="shared" si="1"/>
        <v>2</v>
      </c>
      <c r="U18" s="1165"/>
      <c r="V18" s="1165"/>
      <c r="W18" s="1166">
        <v>40922</v>
      </c>
      <c r="X18" s="1166"/>
      <c r="Y18" s="1166"/>
      <c r="Z18" s="1166"/>
      <c r="AA18" s="1166"/>
      <c r="AB18" s="1166"/>
      <c r="AC18" s="1" t="b">
        <f t="shared" si="0"/>
        <v>0</v>
      </c>
      <c r="AD18" s="223">
        <f>IF(W18="","",IF('Ek Ders'!$AM$67&gt;=(VALUE(-WEEKNUM(DersYükü!$M$1)+WEEKNUM(W18)+1)),(VALUE(-WEEKNUM(DersYükü!$M$1)+WEEKNUM(W18)+1)),0))</f>
        <v>-11</v>
      </c>
      <c r="AG18" s="221" t="str">
        <f>IF(Birimler!B18="","",Birimler!B18)</f>
        <v>BEDEN EĞT. VE SPOR Y.OKULU</v>
      </c>
      <c r="AH18" s="221" t="str">
        <f>IF(Birimler!C18="","",Birimler!C18)</f>
        <v/>
      </c>
      <c r="AI18" s="221" t="str">
        <f>IF(Birimler!D18="","",Birimler!D18)</f>
        <v/>
      </c>
      <c r="AJ18" s="221" t="str">
        <f>IF(Birimler!E18="","",Birimler!E18)</f>
        <v/>
      </c>
      <c r="AK18" s="221" t="str">
        <f>IF(Birimler!F18="","",Birimler!F18)</f>
        <v/>
      </c>
      <c r="AL18" s="221" t="str">
        <f>IF(Birimler!G18="","",Birimler!G18)</f>
        <v/>
      </c>
    </row>
    <row r="19" spans="1:38" ht="14.85" customHeight="1">
      <c r="A19" s="222">
        <v>6</v>
      </c>
      <c r="B19" s="1161" t="str">
        <f>IF(DersYükü!C19="","",DersYükü!C19)</f>
        <v/>
      </c>
      <c r="C19" s="1162"/>
      <c r="D19" s="1162"/>
      <c r="E19" s="1162"/>
      <c r="F19" s="1162"/>
      <c r="G19" s="1162"/>
      <c r="H19" s="1162"/>
      <c r="I19" s="1162"/>
      <c r="J19" s="1162"/>
      <c r="K19" s="1162"/>
      <c r="L19" s="1162"/>
      <c r="M19" s="1162"/>
      <c r="N19" s="1162"/>
      <c r="O19" s="1163"/>
      <c r="P19" s="1164">
        <v>4</v>
      </c>
      <c r="Q19" s="1164"/>
      <c r="R19" s="1164"/>
      <c r="S19" s="1164"/>
      <c r="T19" s="1165">
        <f t="shared" si="1"/>
        <v>1</v>
      </c>
      <c r="U19" s="1165"/>
      <c r="V19" s="1165"/>
      <c r="W19" s="1166">
        <v>40928</v>
      </c>
      <c r="X19" s="1166"/>
      <c r="Y19" s="1166"/>
      <c r="Z19" s="1166"/>
      <c r="AA19" s="1166"/>
      <c r="AB19" s="1166"/>
      <c r="AC19" s="1" t="b">
        <f t="shared" si="0"/>
        <v>0</v>
      </c>
      <c r="AD19" s="223">
        <f>IF(W19="","",IF('Ek Ders'!$AM$67&gt;=(VALUE(-WEEKNUM(DersYükü!$M$1)+WEEKNUM(W19)+1)),(VALUE(-WEEKNUM(DersYükü!$M$1)+WEEKNUM(W19)+1)),0))</f>
        <v>-10</v>
      </c>
      <c r="AG19" s="221" t="str">
        <f>IF(Birimler!B19="","",Birimler!B19)</f>
        <v>ERZURUM MESLEK Y.OKULU</v>
      </c>
      <c r="AH19" s="221" t="str">
        <f>IF(Birimler!C19="","",Birimler!C19)</f>
        <v>ERZ. MYO</v>
      </c>
      <c r="AI19" s="221" t="str">
        <f>IF(Birimler!D19="","",Birimler!D19)</f>
        <v>Yrd. Doç. Dr. Muammer ZIRZAKIRAN</v>
      </c>
      <c r="AJ19" s="221" t="str">
        <f>IF(Birimler!E19="","",Birimler!E19)</f>
        <v>Prof. Dr. Y. Nuri ŞAHİN</v>
      </c>
      <c r="AK19" s="221" t="str">
        <f>IF(Birimler!F19="","",Birimler!F19)</f>
        <v>Y. Okul Müdürü</v>
      </c>
      <c r="AL19" s="221" t="str">
        <f>IF(Birimler!G19="","",Birimler!G19)</f>
        <v/>
      </c>
    </row>
    <row r="20" spans="1:38" ht="14.85" customHeight="1">
      <c r="A20" s="222">
        <v>7</v>
      </c>
      <c r="B20" s="1161" t="str">
        <f>IF(DersYükü!C20="","",DersYükü!C20)</f>
        <v/>
      </c>
      <c r="C20" s="1162"/>
      <c r="D20" s="1162"/>
      <c r="E20" s="1162"/>
      <c r="F20" s="1162"/>
      <c r="G20" s="1162"/>
      <c r="H20" s="1162"/>
      <c r="I20" s="1162"/>
      <c r="J20" s="1162"/>
      <c r="K20" s="1162"/>
      <c r="L20" s="1162"/>
      <c r="M20" s="1162"/>
      <c r="N20" s="1162"/>
      <c r="O20" s="1163"/>
      <c r="P20" s="1164">
        <v>3</v>
      </c>
      <c r="Q20" s="1164"/>
      <c r="R20" s="1164"/>
      <c r="S20" s="1164"/>
      <c r="T20" s="1165">
        <f t="shared" si="1"/>
        <v>1</v>
      </c>
      <c r="U20" s="1165"/>
      <c r="V20" s="1165"/>
      <c r="W20" s="1166">
        <v>40921</v>
      </c>
      <c r="X20" s="1166"/>
      <c r="Y20" s="1166"/>
      <c r="Z20" s="1166"/>
      <c r="AA20" s="1166"/>
      <c r="AB20" s="1166"/>
      <c r="AC20" s="1" t="b">
        <f t="shared" si="0"/>
        <v>0</v>
      </c>
      <c r="AD20" s="223">
        <f>IF(W20="","",IF('Ek Ders'!$AM$67&gt;=(VALUE(-WEEKNUM(DersYükü!$M$1)+WEEKNUM(W20)+1)),(VALUE(-WEEKNUM(DersYükü!$M$1)+WEEKNUM(W20)+1)),0))</f>
        <v>-11</v>
      </c>
      <c r="AG20" s="221" t="str">
        <f>IF(Birimler!B20="","",Birimler!B20)</f>
        <v>İSPİR HAMZA POLAT M. Y.OKULU</v>
      </c>
      <c r="AH20" s="221" t="str">
        <f>IF(Birimler!C20="","",Birimler!C20)</f>
        <v/>
      </c>
      <c r="AI20" s="221" t="str">
        <f>IF(Birimler!D20="","",Birimler!D20)</f>
        <v/>
      </c>
      <c r="AJ20" s="221" t="str">
        <f>IF(Birimler!E20="","",Birimler!E20)</f>
        <v/>
      </c>
      <c r="AK20" s="221" t="str">
        <f>IF(Birimler!F20="","",Birimler!F20)</f>
        <v/>
      </c>
      <c r="AL20" s="221" t="str">
        <f>IF(Birimler!G20="","",Birimler!G20)</f>
        <v/>
      </c>
    </row>
    <row r="21" spans="1:38" ht="14.85" customHeight="1">
      <c r="A21" s="222">
        <v>8</v>
      </c>
      <c r="B21" s="1161" t="str">
        <f>IF(DersYükü!C21="","",DersYükü!C21)</f>
        <v/>
      </c>
      <c r="C21" s="1162"/>
      <c r="D21" s="1162"/>
      <c r="E21" s="1162"/>
      <c r="F21" s="1162"/>
      <c r="G21" s="1162"/>
      <c r="H21" s="1162"/>
      <c r="I21" s="1162"/>
      <c r="J21" s="1162"/>
      <c r="K21" s="1162"/>
      <c r="L21" s="1162"/>
      <c r="M21" s="1162"/>
      <c r="N21" s="1162"/>
      <c r="O21" s="1163"/>
      <c r="P21" s="1164"/>
      <c r="Q21" s="1164"/>
      <c r="R21" s="1164"/>
      <c r="S21" s="1164"/>
      <c r="T21" s="1165" t="str">
        <f t="shared" si="1"/>
        <v/>
      </c>
      <c r="U21" s="1165"/>
      <c r="V21" s="1165"/>
      <c r="W21" s="1166"/>
      <c r="X21" s="1166"/>
      <c r="Y21" s="1166"/>
      <c r="Z21" s="1166"/>
      <c r="AA21" s="1166"/>
      <c r="AB21" s="1166"/>
      <c r="AC21" s="1" t="b">
        <f t="shared" si="0"/>
        <v>0</v>
      </c>
      <c r="AD21" s="223" t="str">
        <f>IF(W21="","",IF('Ek Ders'!$AM$67&gt;=(VALUE(-WEEKNUM(DersYükü!$M$1)+WEEKNUM(W21)+1)),(VALUE(-WEEKNUM(DersYükü!$M$1)+WEEKNUM(W21)+1)),0))</f>
        <v/>
      </c>
      <c r="AG21" s="221" t="str">
        <f>IF(Birimler!B21="","",Birimler!B21)</f>
        <v>SAĞLIK HİZMETLERİ M. Y. OKULU</v>
      </c>
      <c r="AH21" s="221" t="str">
        <f>IF(Birimler!C21="","",Birimler!C21)</f>
        <v/>
      </c>
      <c r="AI21" s="221" t="str">
        <f>IF(Birimler!D21="","",Birimler!D21)</f>
        <v/>
      </c>
      <c r="AJ21" s="221" t="str">
        <f>IF(Birimler!E21="","",Birimler!E21)</f>
        <v/>
      </c>
      <c r="AK21" s="221" t="str">
        <f>IF(Birimler!F21="","",Birimler!F21)</f>
        <v/>
      </c>
      <c r="AL21" s="221" t="str">
        <f>IF(Birimler!G21="","",Birimler!G21)</f>
        <v/>
      </c>
    </row>
    <row r="22" spans="1:38" ht="14.85" customHeight="1">
      <c r="A22" s="222">
        <v>9</v>
      </c>
      <c r="B22" s="1161" t="str">
        <f>IF(DersYükü!C22="","",DersYükü!C22)</f>
        <v/>
      </c>
      <c r="C22" s="1162"/>
      <c r="D22" s="1162"/>
      <c r="E22" s="1162"/>
      <c r="F22" s="1162"/>
      <c r="G22" s="1162"/>
      <c r="H22" s="1162"/>
      <c r="I22" s="1162"/>
      <c r="J22" s="1162"/>
      <c r="K22" s="1162"/>
      <c r="L22" s="1162"/>
      <c r="M22" s="1162"/>
      <c r="N22" s="1162"/>
      <c r="O22" s="1163"/>
      <c r="P22" s="1164"/>
      <c r="Q22" s="1164"/>
      <c r="R22" s="1164"/>
      <c r="S22" s="1164"/>
      <c r="T22" s="1165" t="str">
        <f t="shared" si="1"/>
        <v/>
      </c>
      <c r="U22" s="1165"/>
      <c r="V22" s="1165"/>
      <c r="W22" s="1166"/>
      <c r="X22" s="1166"/>
      <c r="Y22" s="1166"/>
      <c r="Z22" s="1166"/>
      <c r="AA22" s="1166"/>
      <c r="AB22" s="1166"/>
      <c r="AC22" s="1" t="b">
        <f t="shared" si="0"/>
        <v>0</v>
      </c>
      <c r="AD22" s="223" t="str">
        <f>IF(W22="","",IF('Ek Ders'!$AM$67&gt;=(VALUE(-WEEKNUM(DersYükü!$M$1)+WEEKNUM(W22)+1)),(VALUE(-WEEKNUM(DersYükü!$M$1)+WEEKNUM(W22)+1)),0))</f>
        <v/>
      </c>
      <c r="AG22" s="221" t="str">
        <f>IF(Birimler!B22="","",Birimler!B22)</f>
        <v>OLTU MESLEK Y.OKULU</v>
      </c>
      <c r="AH22" s="221" t="str">
        <f>IF(Birimler!C22="","",Birimler!C22)</f>
        <v/>
      </c>
      <c r="AI22" s="221" t="str">
        <f>IF(Birimler!D22="","",Birimler!D22)</f>
        <v/>
      </c>
      <c r="AJ22" s="221" t="str">
        <f>IF(Birimler!E22="","",Birimler!E22)</f>
        <v/>
      </c>
      <c r="AK22" s="221" t="str">
        <f>IF(Birimler!F22="","",Birimler!F22)</f>
        <v/>
      </c>
      <c r="AL22" s="221" t="str">
        <f>IF(Birimler!G22="","",Birimler!G22)</f>
        <v/>
      </c>
    </row>
    <row r="23" spans="1:38" ht="14.85" customHeight="1">
      <c r="A23" s="222">
        <v>10</v>
      </c>
      <c r="B23" s="1161" t="str">
        <f>IF(DersYükü!C23="","",DersYükü!C23)</f>
        <v/>
      </c>
      <c r="C23" s="1162"/>
      <c r="D23" s="1162"/>
      <c r="E23" s="1162"/>
      <c r="F23" s="1162"/>
      <c r="G23" s="1162"/>
      <c r="H23" s="1162"/>
      <c r="I23" s="1162"/>
      <c r="J23" s="1162"/>
      <c r="K23" s="1162"/>
      <c r="L23" s="1162"/>
      <c r="M23" s="1162"/>
      <c r="N23" s="1162"/>
      <c r="O23" s="1163"/>
      <c r="P23" s="1164"/>
      <c r="Q23" s="1164"/>
      <c r="R23" s="1164"/>
      <c r="S23" s="1164"/>
      <c r="T23" s="1165" t="str">
        <f t="shared" si="1"/>
        <v/>
      </c>
      <c r="U23" s="1165"/>
      <c r="V23" s="1165"/>
      <c r="W23" s="1166"/>
      <c r="X23" s="1166"/>
      <c r="Y23" s="1166"/>
      <c r="Z23" s="1166"/>
      <c r="AA23" s="1166"/>
      <c r="AB23" s="1166"/>
      <c r="AC23" s="1" t="b">
        <f t="shared" si="0"/>
        <v>0</v>
      </c>
      <c r="AD23" s="223" t="str">
        <f>IF(W23="","",IF('Ek Ders'!$AM$67&gt;=(VALUE(-WEEKNUM(DersYükü!$M$1)+WEEKNUM(W23)+1)),(VALUE(-WEEKNUM(DersYükü!$M$1)+WEEKNUM(W23)+1)),0))</f>
        <v/>
      </c>
      <c r="AG23" s="221" t="str">
        <f>IF(Birimler!B23="","",Birimler!B23)</f>
        <v/>
      </c>
      <c r="AH23" s="221" t="str">
        <f>IF(Birimler!C23="","",Birimler!C23)</f>
        <v/>
      </c>
      <c r="AI23" s="221" t="str">
        <f>IF(Birimler!D23="","",Birimler!D23)</f>
        <v/>
      </c>
      <c r="AJ23" s="221" t="str">
        <f>IF(Birimler!E23="","",Birimler!E23)</f>
        <v/>
      </c>
      <c r="AK23" s="221" t="str">
        <f>IF(Birimler!F23="","",Birimler!F23)</f>
        <v/>
      </c>
      <c r="AL23" s="221" t="str">
        <f>IF(Birimler!G23="","",Birimler!G23)</f>
        <v/>
      </c>
    </row>
    <row r="24" spans="1:38" ht="14.85" customHeight="1">
      <c r="A24" s="222">
        <v>11</v>
      </c>
      <c r="B24" s="1161" t="str">
        <f>IF(DersYükü!C24="","",DersYükü!C24)</f>
        <v/>
      </c>
      <c r="C24" s="1162"/>
      <c r="D24" s="1162"/>
      <c r="E24" s="1162"/>
      <c r="F24" s="1162"/>
      <c r="G24" s="1162"/>
      <c r="H24" s="1162"/>
      <c r="I24" s="1162"/>
      <c r="J24" s="1162"/>
      <c r="K24" s="1162"/>
      <c r="L24" s="1162"/>
      <c r="M24" s="1162"/>
      <c r="N24" s="1162"/>
      <c r="O24" s="1163"/>
      <c r="P24" s="1164"/>
      <c r="Q24" s="1164"/>
      <c r="R24" s="1164"/>
      <c r="S24" s="1164"/>
      <c r="T24" s="1165" t="str">
        <f t="shared" si="1"/>
        <v/>
      </c>
      <c r="U24" s="1165"/>
      <c r="V24" s="1165"/>
      <c r="W24" s="1166"/>
      <c r="X24" s="1166"/>
      <c r="Y24" s="1166"/>
      <c r="Z24" s="1166"/>
      <c r="AA24" s="1166"/>
      <c r="AB24" s="1166"/>
      <c r="AC24" s="1" t="b">
        <f t="shared" si="0"/>
        <v>0</v>
      </c>
      <c r="AD24" s="223" t="str">
        <f>IF(W24="","",IF('Ek Ders'!$AM$67&gt;=(VALUE(-WEEKNUM(DersYükü!$M$1)+WEEKNUM(W24)+1)),(VALUE(-WEEKNUM(DersYükü!$M$1)+WEEKNUM(W24)+1)),0))</f>
        <v/>
      </c>
      <c r="AG24" s="221" t="str">
        <f>IF(Birimler!B24="","",Birimler!B24)</f>
        <v/>
      </c>
      <c r="AH24" s="221" t="str">
        <f>IF(Birimler!C24="","",Birimler!C24)</f>
        <v/>
      </c>
      <c r="AI24" s="221" t="str">
        <f>IF(Birimler!D24="","",Birimler!D24)</f>
        <v/>
      </c>
      <c r="AJ24" s="221" t="str">
        <f>IF(Birimler!E24="","",Birimler!E24)</f>
        <v/>
      </c>
      <c r="AK24" s="221" t="str">
        <f>IF(Birimler!F24="","",Birimler!F24)</f>
        <v/>
      </c>
      <c r="AL24" s="221" t="str">
        <f>IF(Birimler!G24="","",Birimler!G24)</f>
        <v/>
      </c>
    </row>
    <row r="25" spans="1:38">
      <c r="A25" s="222">
        <v>12</v>
      </c>
      <c r="B25" s="1161" t="str">
        <f>IF(DersYükü!C25="","",DersYükü!C25)</f>
        <v/>
      </c>
      <c r="C25" s="1162"/>
      <c r="D25" s="1162"/>
      <c r="E25" s="1162"/>
      <c r="F25" s="1162"/>
      <c r="G25" s="1162"/>
      <c r="H25" s="1162"/>
      <c r="I25" s="1162"/>
      <c r="J25" s="1162"/>
      <c r="K25" s="1162"/>
      <c r="L25" s="1162"/>
      <c r="M25" s="1162"/>
      <c r="N25" s="1162"/>
      <c r="O25" s="1163"/>
      <c r="P25" s="1164"/>
      <c r="Q25" s="1164"/>
      <c r="R25" s="1164"/>
      <c r="S25" s="1164"/>
      <c r="T25" s="1165" t="str">
        <f t="shared" si="1"/>
        <v/>
      </c>
      <c r="U25" s="1165"/>
      <c r="V25" s="1165"/>
      <c r="W25" s="1166"/>
      <c r="X25" s="1166"/>
      <c r="Y25" s="1166"/>
      <c r="Z25" s="1166"/>
      <c r="AA25" s="1166"/>
      <c r="AB25" s="1166"/>
      <c r="AC25" s="1" t="b">
        <f t="shared" si="0"/>
        <v>0</v>
      </c>
      <c r="AD25" s="223" t="str">
        <f>IF(W25="","",IF('Ek Ders'!$AM$67&gt;=(VALUE(-WEEKNUM(DersYükü!$M$1)+WEEKNUM(W25)+1)),(VALUE(-WEEKNUM(DersYükü!$M$1)+WEEKNUM(W25)+1)),0))</f>
        <v/>
      </c>
      <c r="AG25" s="221" t="str">
        <f>IF(Birimler!B25="","",Birimler!B25)</f>
        <v/>
      </c>
      <c r="AH25" s="221" t="str">
        <f>IF(Birimler!C25="","",Birimler!C25)</f>
        <v/>
      </c>
      <c r="AI25" s="221" t="str">
        <f>IF(Birimler!D25="","",Birimler!D25)</f>
        <v/>
      </c>
      <c r="AJ25" s="221" t="str">
        <f>IF(Birimler!E25="","",Birimler!E25)</f>
        <v/>
      </c>
      <c r="AK25" s="221" t="str">
        <f>IF(Birimler!F25="","",Birimler!F25)</f>
        <v/>
      </c>
      <c r="AL25" s="221" t="str">
        <f>IF(Birimler!G25="","",Birimler!G25)</f>
        <v/>
      </c>
    </row>
    <row r="26" spans="1:38">
      <c r="A26" s="222">
        <v>13</v>
      </c>
      <c r="B26" s="1161" t="str">
        <f>IF(DersYükü!C26="","",DersYükü!C26)</f>
        <v/>
      </c>
      <c r="C26" s="1162"/>
      <c r="D26" s="1162"/>
      <c r="E26" s="1162"/>
      <c r="F26" s="1162"/>
      <c r="G26" s="1162"/>
      <c r="H26" s="1162"/>
      <c r="I26" s="1162"/>
      <c r="J26" s="1162"/>
      <c r="K26" s="1162"/>
      <c r="L26" s="1162"/>
      <c r="M26" s="1162"/>
      <c r="N26" s="1162"/>
      <c r="O26" s="1163"/>
      <c r="P26" s="1164"/>
      <c r="Q26" s="1164"/>
      <c r="R26" s="1164"/>
      <c r="S26" s="1164"/>
      <c r="T26" s="1165" t="str">
        <f t="shared" si="1"/>
        <v/>
      </c>
      <c r="U26" s="1165"/>
      <c r="V26" s="1165"/>
      <c r="W26" s="1166"/>
      <c r="X26" s="1166"/>
      <c r="Y26" s="1166"/>
      <c r="Z26" s="1166"/>
      <c r="AA26" s="1166"/>
      <c r="AB26" s="1166"/>
      <c r="AC26" s="1" t="b">
        <f t="shared" si="0"/>
        <v>0</v>
      </c>
      <c r="AD26" s="223" t="str">
        <f>IF(W26="","",IF('Ek Ders'!$AM$67&gt;=(VALUE(-WEEKNUM(DersYükü!$M$1)+WEEKNUM(W26)+1)),(VALUE(-WEEKNUM(DersYükü!$M$1)+WEEKNUM(W26)+1)),0))</f>
        <v/>
      </c>
      <c r="AG26" s="221" t="str">
        <f>IF(Birimler!B26="","",Birimler!B26)</f>
        <v/>
      </c>
      <c r="AH26" s="221" t="str">
        <f>IF(Birimler!C26="","",Birimler!C26)</f>
        <v/>
      </c>
      <c r="AI26" s="221" t="str">
        <f>IF(Birimler!D26="","",Birimler!D26)</f>
        <v/>
      </c>
      <c r="AJ26" s="221" t="str">
        <f>IF(Birimler!E26="","",Birimler!E26)</f>
        <v/>
      </c>
      <c r="AK26" s="221" t="str">
        <f>IF(Birimler!F26="","",Birimler!F26)</f>
        <v/>
      </c>
      <c r="AL26" s="221" t="str">
        <f>IF(Birimler!G26="","",Birimler!G26)</f>
        <v/>
      </c>
    </row>
    <row r="27" spans="1:38">
      <c r="A27" s="222">
        <v>14</v>
      </c>
      <c r="B27" s="1161" t="str">
        <f>IF(DersYükü!C27="","",DersYükü!C27)</f>
        <v/>
      </c>
      <c r="C27" s="1162"/>
      <c r="D27" s="1162"/>
      <c r="E27" s="1162"/>
      <c r="F27" s="1162"/>
      <c r="G27" s="1162"/>
      <c r="H27" s="1162"/>
      <c r="I27" s="1162"/>
      <c r="J27" s="1162"/>
      <c r="K27" s="1162"/>
      <c r="L27" s="1162"/>
      <c r="M27" s="1162"/>
      <c r="N27" s="1162"/>
      <c r="O27" s="1163"/>
      <c r="P27" s="1164"/>
      <c r="Q27" s="1164"/>
      <c r="R27" s="1164"/>
      <c r="S27" s="1164"/>
      <c r="T27" s="1165" t="str">
        <f t="shared" si="1"/>
        <v/>
      </c>
      <c r="U27" s="1165"/>
      <c r="V27" s="1165"/>
      <c r="W27" s="1166"/>
      <c r="X27" s="1166"/>
      <c r="Y27" s="1166"/>
      <c r="Z27" s="1166"/>
      <c r="AA27" s="1166"/>
      <c r="AB27" s="1166"/>
      <c r="AC27" s="1" t="b">
        <f t="shared" si="0"/>
        <v>0</v>
      </c>
      <c r="AD27" s="223" t="str">
        <f>IF(W27="","",IF('Ek Ders'!$AM$67&gt;=(VALUE(-WEEKNUM(DersYükü!$M$1)+WEEKNUM(W27)+1)),(VALUE(-WEEKNUM(DersYükü!$M$1)+WEEKNUM(W27)+1)),0))</f>
        <v/>
      </c>
      <c r="AG27" s="221" t="str">
        <f>IF(Birimler!B27="","",Birimler!B27)</f>
        <v/>
      </c>
      <c r="AH27" s="221" t="str">
        <f>IF(Birimler!C27="","",Birimler!C27)</f>
        <v/>
      </c>
      <c r="AI27" s="221" t="str">
        <f>IF(Birimler!D27="","",Birimler!D27)</f>
        <v/>
      </c>
      <c r="AJ27" s="221" t="str">
        <f>IF(Birimler!E27="","",Birimler!E27)</f>
        <v/>
      </c>
      <c r="AK27" s="221" t="str">
        <f>IF(Birimler!F27="","",Birimler!F27)</f>
        <v/>
      </c>
      <c r="AL27" s="221" t="str">
        <f>IF(Birimler!G27="","",Birimler!G27)</f>
        <v/>
      </c>
    </row>
    <row r="28" spans="1:38" ht="14.85" customHeight="1">
      <c r="A28" s="222">
        <v>15</v>
      </c>
      <c r="B28" s="1161" t="str">
        <f>IF(DersYükü!C28="","",DersYükü!C28)</f>
        <v/>
      </c>
      <c r="C28" s="1162"/>
      <c r="D28" s="1162"/>
      <c r="E28" s="1162"/>
      <c r="F28" s="1162"/>
      <c r="G28" s="1162"/>
      <c r="H28" s="1162"/>
      <c r="I28" s="1162"/>
      <c r="J28" s="1162"/>
      <c r="K28" s="1162"/>
      <c r="L28" s="1162"/>
      <c r="M28" s="1162"/>
      <c r="N28" s="1162"/>
      <c r="O28" s="1163"/>
      <c r="P28" s="1164"/>
      <c r="Q28" s="1164"/>
      <c r="R28" s="1164"/>
      <c r="S28" s="1164"/>
      <c r="T28" s="1165" t="str">
        <f t="shared" si="1"/>
        <v/>
      </c>
      <c r="U28" s="1165"/>
      <c r="V28" s="1165"/>
      <c r="W28" s="1166"/>
      <c r="X28" s="1166"/>
      <c r="Y28" s="1166"/>
      <c r="Z28" s="1166"/>
      <c r="AA28" s="1166"/>
      <c r="AB28" s="1166"/>
      <c r="AC28" s="1" t="b">
        <f t="shared" si="0"/>
        <v>0</v>
      </c>
      <c r="AD28" s="223" t="str">
        <f>IF(W28="","",IF('Ek Ders'!$AM$67&gt;=(VALUE(-WEEKNUM(DersYükü!$M$1)+WEEKNUM(W28)+1)),(VALUE(-WEEKNUM(DersYükü!$M$1)+WEEKNUM(W28)+1)),0))</f>
        <v/>
      </c>
      <c r="AG28" s="221" t="str">
        <f>IF(Birimler!B28="","",Birimler!B28)</f>
        <v/>
      </c>
      <c r="AH28" s="221" t="str">
        <f>IF(Birimler!C28="","",Birimler!C28)</f>
        <v/>
      </c>
      <c r="AI28" s="221" t="str">
        <f>IF(Birimler!D28="","",Birimler!D28)</f>
        <v/>
      </c>
      <c r="AJ28" s="221" t="str">
        <f>IF(Birimler!E28="","",Birimler!E28)</f>
        <v/>
      </c>
      <c r="AK28" s="221" t="str">
        <f>IF(Birimler!F28="","",Birimler!F28)</f>
        <v/>
      </c>
      <c r="AL28" s="221" t="str">
        <f>IF(Birimler!G28="","",Birimler!G28)</f>
        <v/>
      </c>
    </row>
    <row r="29" spans="1:38" ht="14.85" customHeight="1">
      <c r="B29" s="1158" t="s">
        <v>19</v>
      </c>
      <c r="C29" s="1158"/>
      <c r="D29" s="1158"/>
      <c r="E29" s="1158"/>
      <c r="F29" s="1158"/>
      <c r="G29" s="1158"/>
      <c r="H29" s="1158"/>
      <c r="I29" s="1158"/>
      <c r="J29" s="1158"/>
      <c r="K29" s="1158"/>
      <c r="L29" s="1158"/>
      <c r="M29" s="1158"/>
      <c r="N29" s="1158"/>
      <c r="O29" s="1158"/>
      <c r="P29" s="1158"/>
      <c r="Q29" s="1158"/>
      <c r="R29" s="1158"/>
      <c r="S29" s="1158"/>
      <c r="T29" s="1159">
        <f>SUM(T14:V28)</f>
        <v>8</v>
      </c>
      <c r="U29" s="1159"/>
      <c r="V29" s="1159"/>
    </row>
    <row r="30" spans="1:38" ht="14.85" customHeight="1"/>
    <row r="31" spans="1:38" ht="14.85" customHeight="1">
      <c r="D31" s="1167" t="s">
        <v>94</v>
      </c>
      <c r="E31" s="1167"/>
      <c r="F31" s="1167"/>
      <c r="G31" s="1167"/>
      <c r="H31" s="1167"/>
      <c r="I31" s="1167"/>
      <c r="J31" s="1167"/>
      <c r="K31" s="1167"/>
      <c r="L31" s="1167"/>
      <c r="M31" s="1167"/>
      <c r="N31" s="1167"/>
      <c r="O31" s="1167"/>
      <c r="P31" s="1167"/>
      <c r="Q31" s="1167"/>
      <c r="R31" s="1167"/>
      <c r="S31" s="1167"/>
      <c r="T31" s="1167"/>
      <c r="U31" s="1167"/>
      <c r="V31" s="1167"/>
      <c r="W31" s="1167"/>
      <c r="X31" s="1167"/>
      <c r="Y31" s="1167"/>
    </row>
    <row r="32" spans="1:38" ht="14.85" customHeight="1"/>
    <row r="33" spans="1:30" ht="14.85" customHeight="1">
      <c r="A33" s="222">
        <v>1</v>
      </c>
      <c r="B33" s="1161" t="str">
        <f>IF(DersYükü!C30="","",DersYükü!C30)</f>
        <v>Temel Bilgi Teknolojileri -I</v>
      </c>
      <c r="C33" s="1162"/>
      <c r="D33" s="1162"/>
      <c r="E33" s="1162"/>
      <c r="F33" s="1162"/>
      <c r="G33" s="1162"/>
      <c r="H33" s="1162"/>
      <c r="I33" s="1162"/>
      <c r="J33" s="1162"/>
      <c r="K33" s="1162"/>
      <c r="L33" s="1162"/>
      <c r="M33" s="1162"/>
      <c r="N33" s="1162"/>
      <c r="O33" s="1163"/>
      <c r="P33" s="1164">
        <v>170</v>
      </c>
      <c r="Q33" s="1164"/>
      <c r="R33" s="1164"/>
      <c r="S33" s="1164"/>
      <c r="T33" s="1165">
        <f>IF(P33="","",IF(AND(P33&gt;0,P33&lt;=50),1,IF(AND(P33&gt;50,P33&lt;=100),2,IF(AND(P33&gt;100,P33&lt;=150),3,IF(AND(P33&gt;150,P33&lt;=200),4,IF(AND(P33&gt;200,P33&lt;=250),5,IF(AND(P33&gt;250,P33&lt;=300),6,AC33)))))))</f>
        <v>4</v>
      </c>
      <c r="U33" s="1165"/>
      <c r="V33" s="1165"/>
      <c r="W33" s="1166">
        <v>40922</v>
      </c>
      <c r="X33" s="1166"/>
      <c r="Y33" s="1166"/>
      <c r="Z33" s="1166"/>
      <c r="AA33" s="1166"/>
      <c r="AB33" s="1166"/>
      <c r="AC33" s="1" t="b">
        <f t="shared" ref="AC33:AC38" si="2">IF(AND(P33&gt;300,P33&lt;=350),7,IF(AND(P33&gt;350,P33&lt;=400),8,IF(AND(P33&gt;400,P33&lt;=450),9,IF(AND(P33&gt;450),10))))</f>
        <v>0</v>
      </c>
      <c r="AD33" s="223">
        <f>IF(W33="","",IF('Ek Ders'!$AM$67&gt;=(VALUE(-WEEKNUM(DersYükü!$M$1)+WEEKNUM(W33)+1)),(VALUE(-WEEKNUM(DersYükü!$M$1)+WEEKNUM(W33)+1)),0))</f>
        <v>-11</v>
      </c>
    </row>
    <row r="34" spans="1:30" ht="14.85" customHeight="1">
      <c r="A34" s="222">
        <v>2</v>
      </c>
      <c r="B34" s="1161" t="str">
        <f>IF(DersYükü!C31="","",DersYükü!C31)</f>
        <v/>
      </c>
      <c r="C34" s="1162"/>
      <c r="D34" s="1162"/>
      <c r="E34" s="1162"/>
      <c r="F34" s="1162"/>
      <c r="G34" s="1162"/>
      <c r="H34" s="1162"/>
      <c r="I34" s="1162"/>
      <c r="J34" s="1162"/>
      <c r="K34" s="1162"/>
      <c r="L34" s="1162"/>
      <c r="M34" s="1162"/>
      <c r="N34" s="1162"/>
      <c r="O34" s="1163"/>
      <c r="P34" s="1164"/>
      <c r="Q34" s="1164"/>
      <c r="R34" s="1164"/>
      <c r="S34" s="1164"/>
      <c r="T34" s="1165" t="str">
        <f t="shared" ref="T34:T38" si="3">IF(P34="","",IF(AND(P34&gt;0,P34&lt;=50),1,IF(AND(P34&gt;50,P34&lt;=100),2,IF(AND(P34&gt;100,P34&lt;=150),3,IF(AND(P34&gt;150,P34&lt;=200),4,IF(AND(P34&gt;200,P34&lt;=250),5,IF(AND(P34&gt;250,P34&lt;=300),6,AC34)))))))</f>
        <v/>
      </c>
      <c r="U34" s="1165"/>
      <c r="V34" s="1165"/>
      <c r="W34" s="1166"/>
      <c r="X34" s="1166"/>
      <c r="Y34" s="1166"/>
      <c r="Z34" s="1166"/>
      <c r="AA34" s="1166"/>
      <c r="AB34" s="1166"/>
      <c r="AC34" s="1" t="b">
        <f t="shared" si="2"/>
        <v>0</v>
      </c>
      <c r="AD34" s="223" t="str">
        <f>IF(W34="","",IF('Ek Ders'!$AM$67&gt;=(VALUE(-WEEKNUM(DersYükü!$M$1)+WEEKNUM(W34)+1)),(VALUE(-WEEKNUM(DersYükü!$M$1)+WEEKNUM(W34)+1)),0))</f>
        <v/>
      </c>
    </row>
    <row r="35" spans="1:30">
      <c r="A35" s="222">
        <v>3</v>
      </c>
      <c r="B35" s="1161" t="str">
        <f>IF(DersYükü!C32="","",DersYükü!C32)</f>
        <v/>
      </c>
      <c r="C35" s="1162"/>
      <c r="D35" s="1162"/>
      <c r="E35" s="1162"/>
      <c r="F35" s="1162"/>
      <c r="G35" s="1162"/>
      <c r="H35" s="1162"/>
      <c r="I35" s="1162"/>
      <c r="J35" s="1162"/>
      <c r="K35" s="1162"/>
      <c r="L35" s="1162"/>
      <c r="M35" s="1162"/>
      <c r="N35" s="1162"/>
      <c r="O35" s="1163"/>
      <c r="P35" s="1164">
        <v>51</v>
      </c>
      <c r="Q35" s="1164"/>
      <c r="R35" s="1164"/>
      <c r="S35" s="1164"/>
      <c r="T35" s="1165">
        <f t="shared" si="3"/>
        <v>2</v>
      </c>
      <c r="U35" s="1165"/>
      <c r="V35" s="1165"/>
      <c r="W35" s="1166">
        <v>40922</v>
      </c>
      <c r="X35" s="1166"/>
      <c r="Y35" s="1166"/>
      <c r="Z35" s="1166"/>
      <c r="AA35" s="1166"/>
      <c r="AB35" s="1166"/>
      <c r="AC35" s="1" t="b">
        <f t="shared" si="2"/>
        <v>0</v>
      </c>
      <c r="AD35" s="223">
        <f>IF(W35="","",IF('Ek Ders'!$AM$67&gt;=(VALUE(-WEEKNUM(DersYükü!$M$1)+WEEKNUM(W35)+1)),(VALUE(-WEEKNUM(DersYükü!$M$1)+WEEKNUM(W35)+1)),0))</f>
        <v>-11</v>
      </c>
    </row>
    <row r="36" spans="1:30">
      <c r="A36" s="222">
        <v>4</v>
      </c>
      <c r="B36" s="1161" t="str">
        <f>IF(DersYükü!C33="","",DersYükü!C33)</f>
        <v/>
      </c>
      <c r="C36" s="1162"/>
      <c r="D36" s="1162"/>
      <c r="E36" s="1162"/>
      <c r="F36" s="1162"/>
      <c r="G36" s="1162"/>
      <c r="H36" s="1162"/>
      <c r="I36" s="1162"/>
      <c r="J36" s="1162"/>
      <c r="K36" s="1162"/>
      <c r="L36" s="1162"/>
      <c r="M36" s="1162"/>
      <c r="N36" s="1162"/>
      <c r="O36" s="1163"/>
      <c r="P36" s="1164"/>
      <c r="Q36" s="1164"/>
      <c r="R36" s="1164"/>
      <c r="S36" s="1164"/>
      <c r="T36" s="1165" t="str">
        <f t="shared" si="3"/>
        <v/>
      </c>
      <c r="U36" s="1165"/>
      <c r="V36" s="1165"/>
      <c r="W36" s="1166"/>
      <c r="X36" s="1166"/>
      <c r="Y36" s="1166"/>
      <c r="Z36" s="1166"/>
      <c r="AA36" s="1166"/>
      <c r="AB36" s="1166"/>
      <c r="AC36" s="1" t="b">
        <f t="shared" si="2"/>
        <v>0</v>
      </c>
      <c r="AD36" s="223" t="str">
        <f>IF(W36="","",IF('Ek Ders'!$AM$67&gt;=(VALUE(-WEEKNUM(DersYükü!$M$1)+WEEKNUM(W36)+1)),(VALUE(-WEEKNUM(DersYükü!$M$1)+WEEKNUM(W36)+1)),0))</f>
        <v/>
      </c>
    </row>
    <row r="37" spans="1:30">
      <c r="A37" s="222">
        <v>5</v>
      </c>
      <c r="B37" s="1161" t="str">
        <f>IF(DersYükü!C34="","",DersYükü!C34)</f>
        <v/>
      </c>
      <c r="C37" s="1162"/>
      <c r="D37" s="1162"/>
      <c r="E37" s="1162"/>
      <c r="F37" s="1162"/>
      <c r="G37" s="1162"/>
      <c r="H37" s="1162"/>
      <c r="I37" s="1162"/>
      <c r="J37" s="1162"/>
      <c r="K37" s="1162"/>
      <c r="L37" s="1162"/>
      <c r="M37" s="1162"/>
      <c r="N37" s="1162"/>
      <c r="O37" s="1163"/>
      <c r="P37" s="1164"/>
      <c r="Q37" s="1164"/>
      <c r="R37" s="1164"/>
      <c r="S37" s="1164"/>
      <c r="T37" s="1165" t="str">
        <f t="shared" si="3"/>
        <v/>
      </c>
      <c r="U37" s="1165"/>
      <c r="V37" s="1165"/>
      <c r="W37" s="1166"/>
      <c r="X37" s="1166"/>
      <c r="Y37" s="1166"/>
      <c r="Z37" s="1166"/>
      <c r="AA37" s="1166"/>
      <c r="AB37" s="1166"/>
      <c r="AC37" s="1" t="b">
        <f t="shared" si="2"/>
        <v>0</v>
      </c>
      <c r="AD37" s="223" t="str">
        <f>IF(W37="","",IF('Ek Ders'!$AM$67&gt;=(VALUE(-WEEKNUM(DersYükü!$M$1)+WEEKNUM(W37)+1)),(VALUE(-WEEKNUM(DersYükü!$M$1)+WEEKNUM(W37)+1)),0))</f>
        <v/>
      </c>
    </row>
    <row r="38" spans="1:30">
      <c r="A38" s="222">
        <v>6</v>
      </c>
      <c r="B38" s="1161" t="str">
        <f>IF(DersYükü!C35="","",DersYükü!C35)</f>
        <v/>
      </c>
      <c r="C38" s="1162"/>
      <c r="D38" s="1162"/>
      <c r="E38" s="1162"/>
      <c r="F38" s="1162"/>
      <c r="G38" s="1162"/>
      <c r="H38" s="1162"/>
      <c r="I38" s="1162"/>
      <c r="J38" s="1162"/>
      <c r="K38" s="1162"/>
      <c r="L38" s="1162"/>
      <c r="M38" s="1162"/>
      <c r="N38" s="1162"/>
      <c r="O38" s="1163"/>
      <c r="P38" s="1164"/>
      <c r="Q38" s="1164"/>
      <c r="R38" s="1164"/>
      <c r="S38" s="1164"/>
      <c r="T38" s="1165" t="str">
        <f t="shared" si="3"/>
        <v/>
      </c>
      <c r="U38" s="1165"/>
      <c r="V38" s="1165"/>
      <c r="W38" s="1166"/>
      <c r="X38" s="1166"/>
      <c r="Y38" s="1166"/>
      <c r="Z38" s="1166"/>
      <c r="AA38" s="1166"/>
      <c r="AB38" s="1166"/>
      <c r="AC38" s="1" t="b">
        <f t="shared" si="2"/>
        <v>0</v>
      </c>
      <c r="AD38" s="223" t="str">
        <f>IF(W38="","",IF('Ek Ders'!$AM$67&gt;=(VALUE(-WEEKNUM(DersYükü!$M$1)+WEEKNUM(W38)+1)),(VALUE(-WEEKNUM(DersYükü!$M$1)+WEEKNUM(W38)+1)),0))</f>
        <v/>
      </c>
    </row>
    <row r="39" spans="1:30" ht="13.8">
      <c r="B39" s="1158" t="s">
        <v>19</v>
      </c>
      <c r="C39" s="1158"/>
      <c r="D39" s="1158"/>
      <c r="E39" s="1158"/>
      <c r="F39" s="1158"/>
      <c r="G39" s="1158"/>
      <c r="H39" s="1158"/>
      <c r="I39" s="1158"/>
      <c r="J39" s="1158"/>
      <c r="K39" s="1158"/>
      <c r="L39" s="1158"/>
      <c r="M39" s="1158"/>
      <c r="N39" s="1158"/>
      <c r="O39" s="1158"/>
      <c r="P39" s="1158"/>
      <c r="Q39" s="1158"/>
      <c r="R39" s="1158"/>
      <c r="S39" s="1158"/>
      <c r="T39" s="1159">
        <f>SUM(T33:V38)</f>
        <v>6</v>
      </c>
      <c r="U39" s="1159"/>
      <c r="V39" s="1159"/>
    </row>
    <row r="41" spans="1:30">
      <c r="A41" s="1160" t="str">
        <f>X5</f>
        <v>2011-2012</v>
      </c>
      <c r="B41" s="1160"/>
      <c r="C41" s="1160"/>
      <c r="D41" s="1160"/>
      <c r="E41" s="1154" t="s">
        <v>228</v>
      </c>
      <c r="F41" s="1154"/>
      <c r="G41" s="1154"/>
      <c r="H41" s="1154"/>
      <c r="I41" s="1154" t="str">
        <f>X6</f>
        <v>BAHAR</v>
      </c>
      <c r="J41" s="1154"/>
      <c r="K41" s="1154"/>
      <c r="L41" s="1154" t="s">
        <v>229</v>
      </c>
      <c r="M41" s="1154"/>
      <c r="N41" s="1154"/>
      <c r="O41" s="1154"/>
      <c r="P41" s="1154"/>
      <c r="Q41" s="1154"/>
      <c r="R41" s="1154"/>
      <c r="S41" s="1154"/>
      <c r="T41" s="1154"/>
      <c r="U41" s="1154"/>
      <c r="V41" s="1154"/>
      <c r="W41" s="1154"/>
    </row>
    <row r="42" spans="1:30" ht="15.6">
      <c r="A42" s="1153" t="s">
        <v>230</v>
      </c>
      <c r="B42" s="1153"/>
      <c r="C42" s="1153"/>
      <c r="D42" s="1153"/>
      <c r="E42" s="1153"/>
      <c r="F42" s="1153"/>
      <c r="G42" s="1153"/>
      <c r="H42" s="1153"/>
      <c r="I42" s="1153"/>
      <c r="J42" s="1153"/>
      <c r="K42" s="1153"/>
      <c r="L42" s="1153"/>
      <c r="M42" s="1153"/>
      <c r="N42" s="1153"/>
      <c r="O42" s="224">
        <f>T29</f>
        <v>8</v>
      </c>
      <c r="P42" s="225" t="s">
        <v>231</v>
      </c>
    </row>
    <row r="43" spans="1:30" ht="15.6">
      <c r="A43" s="1153" t="s">
        <v>232</v>
      </c>
      <c r="B43" s="1153"/>
      <c r="C43" s="1153"/>
      <c r="D43" s="1153"/>
      <c r="E43" s="1153"/>
      <c r="F43" s="1153"/>
      <c r="G43" s="1153"/>
      <c r="H43" s="1153"/>
      <c r="I43" s="1153"/>
      <c r="J43" s="1153"/>
      <c r="K43" s="1153"/>
      <c r="L43" s="1153"/>
      <c r="M43" s="1153"/>
      <c r="N43" s="1153"/>
      <c r="O43" s="224">
        <f>T39</f>
        <v>6</v>
      </c>
      <c r="P43" s="1154" t="s">
        <v>233</v>
      </c>
      <c r="Q43" s="1154"/>
      <c r="R43" s="1154"/>
      <c r="S43" s="1154"/>
    </row>
    <row r="44" spans="1:30" ht="12.75" customHeight="1"/>
    <row r="45" spans="1:30">
      <c r="A45" s="1155" t="s">
        <v>234</v>
      </c>
      <c r="B45" s="1155"/>
      <c r="C45" s="1155"/>
      <c r="D45" s="1156">
        <f ca="1">TODAY()</f>
        <v>41010</v>
      </c>
      <c r="E45" s="1156"/>
      <c r="F45" s="1156"/>
      <c r="G45" s="1156"/>
      <c r="H45" s="1156"/>
      <c r="I45" s="1156"/>
      <c r="J45" s="226"/>
    </row>
    <row r="46" spans="1:30">
      <c r="A46" s="1157" t="s">
        <v>22</v>
      </c>
      <c r="B46" s="1138" t="s">
        <v>23</v>
      </c>
      <c r="C46" s="1138"/>
      <c r="D46" s="1136"/>
      <c r="E46" s="1136"/>
      <c r="F46" s="1136"/>
      <c r="G46" s="1136"/>
      <c r="H46" s="1136"/>
      <c r="I46" s="1136"/>
      <c r="J46" s="1157" t="s">
        <v>235</v>
      </c>
      <c r="K46" s="1138" t="s">
        <v>23</v>
      </c>
      <c r="L46" s="1138"/>
      <c r="M46" s="1136"/>
      <c r="N46" s="1136"/>
      <c r="O46" s="1136"/>
      <c r="P46" s="1136"/>
      <c r="Q46" s="1136"/>
      <c r="R46" s="1136"/>
      <c r="S46" s="1137" t="s">
        <v>42</v>
      </c>
      <c r="T46" s="1138" t="s">
        <v>23</v>
      </c>
      <c r="U46" s="1138"/>
      <c r="V46" s="1139"/>
      <c r="W46" s="1139"/>
      <c r="X46" s="1139"/>
      <c r="Y46" s="1139"/>
      <c r="Z46" s="1139"/>
      <c r="AA46" s="1139"/>
      <c r="AB46" s="1139"/>
    </row>
    <row r="47" spans="1:30">
      <c r="A47" s="1157"/>
      <c r="B47" s="1138"/>
      <c r="C47" s="1138"/>
      <c r="D47" s="1136"/>
      <c r="E47" s="1136"/>
      <c r="F47" s="1136"/>
      <c r="G47" s="1136"/>
      <c r="H47" s="1136"/>
      <c r="I47" s="1136"/>
      <c r="J47" s="1157"/>
      <c r="K47" s="1138"/>
      <c r="L47" s="1138"/>
      <c r="M47" s="1136"/>
      <c r="N47" s="1136"/>
      <c r="O47" s="1136"/>
      <c r="P47" s="1136"/>
      <c r="Q47" s="1136"/>
      <c r="R47" s="1136"/>
      <c r="S47" s="1137"/>
      <c r="T47" s="1138"/>
      <c r="U47" s="1138"/>
      <c r="V47" s="1139"/>
      <c r="W47" s="1139"/>
      <c r="X47" s="1139"/>
      <c r="Y47" s="1139"/>
      <c r="Z47" s="1139"/>
      <c r="AA47" s="1139"/>
      <c r="AB47" s="1139"/>
    </row>
    <row r="48" spans="1:30">
      <c r="A48" s="1157"/>
      <c r="B48" s="1138"/>
      <c r="C48" s="1138"/>
      <c r="D48" s="1136"/>
      <c r="E48" s="1136"/>
      <c r="F48" s="1136"/>
      <c r="G48" s="1136"/>
      <c r="H48" s="1136"/>
      <c r="I48" s="1136"/>
      <c r="J48" s="1157"/>
      <c r="K48" s="1138"/>
      <c r="L48" s="1138"/>
      <c r="M48" s="1136"/>
      <c r="N48" s="1136"/>
      <c r="O48" s="1136"/>
      <c r="P48" s="1136"/>
      <c r="Q48" s="1136"/>
      <c r="R48" s="1136"/>
      <c r="S48" s="1137"/>
      <c r="T48" s="1138"/>
      <c r="U48" s="1138"/>
      <c r="V48" s="1139"/>
      <c r="W48" s="1139"/>
      <c r="X48" s="1139"/>
      <c r="Y48" s="1139"/>
      <c r="Z48" s="1139"/>
      <c r="AA48" s="1139"/>
      <c r="AB48" s="1139"/>
    </row>
    <row r="49" spans="1:28">
      <c r="A49" s="1157"/>
      <c r="B49" s="1140" t="s">
        <v>24</v>
      </c>
      <c r="C49" s="1140"/>
      <c r="D49" s="1141" t="str">
        <f>H6</f>
        <v>Öğretim Üyesi</v>
      </c>
      <c r="E49" s="1142"/>
      <c r="F49" s="1142"/>
      <c r="G49" s="1142"/>
      <c r="H49" s="1142"/>
      <c r="I49" s="1143"/>
      <c r="J49" s="1157"/>
      <c r="K49" s="1140" t="s">
        <v>24</v>
      </c>
      <c r="L49" s="1140"/>
      <c r="M49" s="1141" t="str">
        <f>VLOOKUP(F2,AG2:AK28,3,FALSE)</f>
        <v>Prof. Dr. Üstün ÖZEN</v>
      </c>
      <c r="N49" s="1142"/>
      <c r="O49" s="1142"/>
      <c r="P49" s="1142"/>
      <c r="Q49" s="1142"/>
      <c r="R49" s="1143"/>
      <c r="S49" s="1137"/>
      <c r="T49" s="1147" t="s">
        <v>24</v>
      </c>
      <c r="U49" s="1148"/>
      <c r="V49" s="1141" t="str">
        <f>VLOOKUP($F$2,$AG$2:$AK$28,4,FALSE)</f>
        <v>Prof. Dr. M. Suphi ORHAN</v>
      </c>
      <c r="W49" s="1142"/>
      <c r="X49" s="1142"/>
      <c r="Y49" s="1142"/>
      <c r="Z49" s="1142"/>
      <c r="AA49" s="1142"/>
      <c r="AB49" s="1143"/>
    </row>
    <row r="50" spans="1:28">
      <c r="A50" s="1157"/>
      <c r="B50" s="1140"/>
      <c r="C50" s="1140"/>
      <c r="D50" s="1144"/>
      <c r="E50" s="1145"/>
      <c r="F50" s="1145"/>
      <c r="G50" s="1145"/>
      <c r="H50" s="1145"/>
      <c r="I50" s="1146"/>
      <c r="J50" s="1157"/>
      <c r="K50" s="1140"/>
      <c r="L50" s="1140"/>
      <c r="M50" s="1144"/>
      <c r="N50" s="1145"/>
      <c r="O50" s="1145"/>
      <c r="P50" s="1145"/>
      <c r="Q50" s="1145"/>
      <c r="R50" s="1146"/>
      <c r="S50" s="1137"/>
      <c r="T50" s="1149"/>
      <c r="U50" s="1150"/>
      <c r="V50" s="1144"/>
      <c r="W50" s="1145"/>
      <c r="X50" s="1145"/>
      <c r="Y50" s="1145"/>
      <c r="Z50" s="1145"/>
      <c r="AA50" s="1145"/>
      <c r="AB50" s="1146"/>
    </row>
    <row r="51" spans="1:28">
      <c r="A51" s="1157"/>
      <c r="B51" s="1140"/>
      <c r="C51" s="1140"/>
      <c r="D51" s="1133"/>
      <c r="E51" s="1134"/>
      <c r="F51" s="1134"/>
      <c r="G51" s="1134"/>
      <c r="H51" s="1134"/>
      <c r="I51" s="1135"/>
      <c r="J51" s="1157"/>
      <c r="K51" s="1140"/>
      <c r="L51" s="1140"/>
      <c r="M51" s="1133"/>
      <c r="N51" s="1134"/>
      <c r="O51" s="1134"/>
      <c r="P51" s="1134"/>
      <c r="Q51" s="1134"/>
      <c r="R51" s="1135"/>
      <c r="S51" s="1137"/>
      <c r="T51" s="1151"/>
      <c r="U51" s="1152"/>
      <c r="V51" s="1133" t="str">
        <f>VLOOKUP($F$2,$AG$2:$AK$28,5,FALSE)</f>
        <v>Dekan</v>
      </c>
      <c r="W51" s="1134"/>
      <c r="X51" s="1134"/>
      <c r="Y51" s="1134"/>
      <c r="Z51" s="1134"/>
      <c r="AA51" s="1134"/>
      <c r="AB51" s="1135"/>
    </row>
  </sheetData>
  <sheetProtection password="C26F" sheet="1" objects="1" scenarios="1"/>
  <mergeCells count="135">
    <mergeCell ref="F1:W1"/>
    <mergeCell ref="F2:W2"/>
    <mergeCell ref="F3:W3"/>
    <mergeCell ref="A5:B7"/>
    <mergeCell ref="C5:G5"/>
    <mergeCell ref="H5:O5"/>
    <mergeCell ref="P5:P7"/>
    <mergeCell ref="Q5:W5"/>
    <mergeCell ref="D9:Y9"/>
    <mergeCell ref="Z9:AA9"/>
    <mergeCell ref="A11:A13"/>
    <mergeCell ref="B11:O13"/>
    <mergeCell ref="P11:S13"/>
    <mergeCell ref="T11:V13"/>
    <mergeCell ref="W11:AB13"/>
    <mergeCell ref="X5:AB5"/>
    <mergeCell ref="C6:G7"/>
    <mergeCell ref="H6:O7"/>
    <mergeCell ref="Q6:W7"/>
    <mergeCell ref="X6:AB7"/>
    <mergeCell ref="Z8:AA8"/>
    <mergeCell ref="B16:O16"/>
    <mergeCell ref="P16:S16"/>
    <mergeCell ref="T16:V16"/>
    <mergeCell ref="W16:AB16"/>
    <mergeCell ref="B17:O17"/>
    <mergeCell ref="P17:S17"/>
    <mergeCell ref="T17:V17"/>
    <mergeCell ref="W17:AB17"/>
    <mergeCell ref="B14:O14"/>
    <mergeCell ref="P14:S14"/>
    <mergeCell ref="T14:V14"/>
    <mergeCell ref="W14:AB14"/>
    <mergeCell ref="B15:O15"/>
    <mergeCell ref="P15:S15"/>
    <mergeCell ref="T15:V15"/>
    <mergeCell ref="W15:AB15"/>
    <mergeCell ref="B20:O20"/>
    <mergeCell ref="P20:S20"/>
    <mergeCell ref="T20:V20"/>
    <mergeCell ref="W20:AB20"/>
    <mergeCell ref="B21:O21"/>
    <mergeCell ref="P21:S21"/>
    <mergeCell ref="T21:V21"/>
    <mergeCell ref="W21:AB21"/>
    <mergeCell ref="B18:O18"/>
    <mergeCell ref="P18:S18"/>
    <mergeCell ref="T18:V18"/>
    <mergeCell ref="W18:AB18"/>
    <mergeCell ref="B19:O19"/>
    <mergeCell ref="P19:S19"/>
    <mergeCell ref="T19:V19"/>
    <mergeCell ref="W19:AB19"/>
    <mergeCell ref="B24:O24"/>
    <mergeCell ref="P24:S24"/>
    <mergeCell ref="T24:V24"/>
    <mergeCell ref="W24:AB24"/>
    <mergeCell ref="B25:O25"/>
    <mergeCell ref="P25:S25"/>
    <mergeCell ref="T25:V25"/>
    <mergeCell ref="W25:AB25"/>
    <mergeCell ref="B22:O22"/>
    <mergeCell ref="P22:S22"/>
    <mergeCell ref="T22:V22"/>
    <mergeCell ref="W22:AB22"/>
    <mergeCell ref="B23:O23"/>
    <mergeCell ref="P23:S23"/>
    <mergeCell ref="T23:V23"/>
    <mergeCell ref="W23:AB23"/>
    <mergeCell ref="B28:O28"/>
    <mergeCell ref="P28:S28"/>
    <mergeCell ref="T28:V28"/>
    <mergeCell ref="W28:AB28"/>
    <mergeCell ref="B29:S29"/>
    <mergeCell ref="T29:V29"/>
    <mergeCell ref="B26:O26"/>
    <mergeCell ref="P26:S26"/>
    <mergeCell ref="T26:V26"/>
    <mergeCell ref="W26:AB26"/>
    <mergeCell ref="B27:O27"/>
    <mergeCell ref="P27:S27"/>
    <mergeCell ref="T27:V27"/>
    <mergeCell ref="W27:AB27"/>
    <mergeCell ref="B35:O35"/>
    <mergeCell ref="P35:S35"/>
    <mergeCell ref="T35:V35"/>
    <mergeCell ref="W35:AB35"/>
    <mergeCell ref="B36:O36"/>
    <mergeCell ref="P36:S36"/>
    <mergeCell ref="T36:V36"/>
    <mergeCell ref="W36:AB36"/>
    <mergeCell ref="D31:Y31"/>
    <mergeCell ref="B33:O33"/>
    <mergeCell ref="P33:S33"/>
    <mergeCell ref="T33:V33"/>
    <mergeCell ref="W33:AB33"/>
    <mergeCell ref="B34:O34"/>
    <mergeCell ref="P34:S34"/>
    <mergeCell ref="T34:V34"/>
    <mergeCell ref="W34:AB34"/>
    <mergeCell ref="B39:S39"/>
    <mergeCell ref="T39:V39"/>
    <mergeCell ref="A41:D41"/>
    <mergeCell ref="E41:H41"/>
    <mergeCell ref="I41:K41"/>
    <mergeCell ref="L41:W41"/>
    <mergeCell ref="B37:O37"/>
    <mergeCell ref="P37:S37"/>
    <mergeCell ref="T37:V37"/>
    <mergeCell ref="W37:AB37"/>
    <mergeCell ref="B38:O38"/>
    <mergeCell ref="P38:S38"/>
    <mergeCell ref="T38:V38"/>
    <mergeCell ref="W38:AB38"/>
    <mergeCell ref="A42:N42"/>
    <mergeCell ref="A43:N43"/>
    <mergeCell ref="P43:S43"/>
    <mergeCell ref="A45:C45"/>
    <mergeCell ref="D45:I45"/>
    <mergeCell ref="A46:A51"/>
    <mergeCell ref="B46:C48"/>
    <mergeCell ref="D46:I48"/>
    <mergeCell ref="J46:J51"/>
    <mergeCell ref="K46:L48"/>
    <mergeCell ref="V51:AB51"/>
    <mergeCell ref="M46:R48"/>
    <mergeCell ref="S46:S51"/>
    <mergeCell ref="T46:U48"/>
    <mergeCell ref="V46:AB48"/>
    <mergeCell ref="B49:C51"/>
    <mergeCell ref="D49:I51"/>
    <mergeCell ref="K49:L51"/>
    <mergeCell ref="M49:R51"/>
    <mergeCell ref="T49:U51"/>
    <mergeCell ref="V49:AB50"/>
  </mergeCells>
  <dataValidations count="2">
    <dataValidation type="list" allowBlank="1" showInputMessage="1" showErrorMessage="1" sqref="F2:W2">
      <formula1>$AG$2:$AG$28</formula1>
    </dataValidation>
    <dataValidation type="whole" allowBlank="1" showInputMessage="1" showErrorMessage="1" sqref="P33:S38 P14:S28">
      <formula1>0</formula1>
      <formula2>10000</formula2>
    </dataValidation>
  </dataValidations>
  <pageMargins left="0.75" right="0.75" top="1" bottom="1"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pane xSplit="1" ySplit="1" topLeftCell="B2" activePane="bottomRight" state="frozen"/>
      <selection activeCell="C21" sqref="C21"/>
      <selection pane="topRight" activeCell="C21" sqref="C21"/>
      <selection pane="bottomLeft" activeCell="C21" sqref="C21"/>
      <selection pane="bottomRight" activeCell="D11" sqref="D11"/>
    </sheetView>
  </sheetViews>
  <sheetFormatPr defaultColWidth="8.77734375" defaultRowHeight="13.2"/>
  <cols>
    <col min="1" max="1" width="3" style="1" bestFit="1" customWidth="1"/>
    <col min="2" max="2" width="31.77734375" style="1" bestFit="1" customWidth="1"/>
    <col min="3" max="3" width="14.5546875" style="1" customWidth="1"/>
    <col min="4" max="4" width="28.5546875" style="1" customWidth="1"/>
    <col min="5" max="5" width="27.77734375" style="1" customWidth="1"/>
    <col min="6" max="6" width="14.44140625" style="1" customWidth="1"/>
    <col min="7" max="7" width="19.5546875" style="1" customWidth="1"/>
    <col min="8" max="16384" width="8.77734375" style="1"/>
  </cols>
  <sheetData>
    <row r="1" spans="1:17">
      <c r="A1" s="12"/>
      <c r="B1" s="12" t="s">
        <v>124</v>
      </c>
      <c r="C1" s="12" t="s">
        <v>145</v>
      </c>
      <c r="D1" s="11" t="s">
        <v>73</v>
      </c>
      <c r="E1" s="12" t="s">
        <v>74</v>
      </c>
      <c r="F1" s="12" t="s">
        <v>33</v>
      </c>
      <c r="G1" s="227" t="s">
        <v>236</v>
      </c>
    </row>
    <row r="2" spans="1:17">
      <c r="A2" s="12">
        <v>1</v>
      </c>
      <c r="B2" s="30" t="s">
        <v>51</v>
      </c>
      <c r="C2" s="30"/>
      <c r="D2" s="31"/>
      <c r="E2" s="32"/>
      <c r="F2" s="32"/>
      <c r="G2" s="30"/>
      <c r="H2" s="13"/>
      <c r="I2" s="13"/>
      <c r="J2" s="13"/>
      <c r="K2" s="13"/>
      <c r="L2" s="13"/>
      <c r="M2" s="13"/>
      <c r="N2" s="13"/>
      <c r="O2" s="13"/>
      <c r="P2" s="13"/>
      <c r="Q2" s="13"/>
    </row>
    <row r="3" spans="1:17">
      <c r="A3" s="12">
        <v>2</v>
      </c>
      <c r="B3" s="30" t="s">
        <v>48</v>
      </c>
      <c r="C3" s="30" t="s">
        <v>146</v>
      </c>
      <c r="D3" s="31" t="s">
        <v>267</v>
      </c>
      <c r="E3" s="32" t="s">
        <v>266</v>
      </c>
      <c r="F3" s="32" t="s">
        <v>76</v>
      </c>
      <c r="G3" s="30"/>
      <c r="H3" s="13"/>
      <c r="I3" s="13"/>
      <c r="J3" s="13"/>
      <c r="K3" s="13"/>
      <c r="L3" s="13"/>
      <c r="M3" s="13"/>
      <c r="N3" s="13"/>
      <c r="O3" s="13"/>
      <c r="P3" s="13"/>
      <c r="Q3" s="13"/>
    </row>
    <row r="4" spans="1:17">
      <c r="A4" s="12">
        <v>3</v>
      </c>
      <c r="B4" s="30" t="s">
        <v>60</v>
      </c>
      <c r="C4" s="30"/>
      <c r="D4" s="31"/>
      <c r="E4" s="32"/>
      <c r="F4" s="32"/>
      <c r="G4" s="30"/>
      <c r="H4" s="14"/>
      <c r="I4" s="14"/>
      <c r="J4" s="14"/>
      <c r="K4" s="14"/>
      <c r="L4" s="14"/>
      <c r="M4" s="14"/>
      <c r="N4" s="14"/>
      <c r="O4" s="14"/>
      <c r="P4" s="14"/>
      <c r="Q4" s="14"/>
    </row>
    <row r="5" spans="1:17">
      <c r="A5" s="12">
        <v>4</v>
      </c>
      <c r="B5" s="30" t="s">
        <v>50</v>
      </c>
      <c r="C5" s="30" t="s">
        <v>147</v>
      </c>
      <c r="D5" s="33" t="s">
        <v>77</v>
      </c>
      <c r="E5" s="32" t="s">
        <v>78</v>
      </c>
      <c r="F5" s="32" t="s">
        <v>76</v>
      </c>
      <c r="G5" s="30"/>
      <c r="H5" s="13"/>
      <c r="I5" s="13"/>
      <c r="J5" s="13"/>
      <c r="K5" s="13"/>
      <c r="L5" s="13"/>
      <c r="M5" s="13"/>
      <c r="N5" s="13"/>
      <c r="O5" s="13"/>
      <c r="P5" s="13"/>
      <c r="Q5" s="13"/>
    </row>
    <row r="6" spans="1:17">
      <c r="A6" s="12">
        <v>5</v>
      </c>
      <c r="B6" s="30"/>
      <c r="C6" s="30"/>
      <c r="D6" s="33"/>
      <c r="E6" s="34"/>
      <c r="F6" s="32"/>
      <c r="G6" s="30"/>
      <c r="H6" s="14"/>
      <c r="I6" s="14"/>
      <c r="J6" s="14"/>
      <c r="K6" s="14"/>
      <c r="L6" s="14"/>
      <c r="M6" s="14"/>
      <c r="N6" s="14"/>
      <c r="O6" s="14"/>
      <c r="P6" s="14"/>
      <c r="Q6" s="14"/>
    </row>
    <row r="7" spans="1:17">
      <c r="A7" s="12">
        <v>6</v>
      </c>
      <c r="B7" s="30" t="s">
        <v>65</v>
      </c>
      <c r="C7" s="30" t="s">
        <v>149</v>
      </c>
      <c r="D7" s="33" t="s">
        <v>256</v>
      </c>
      <c r="E7" s="33" t="s">
        <v>248</v>
      </c>
      <c r="F7" s="30" t="s">
        <v>249</v>
      </c>
      <c r="G7" s="30"/>
      <c r="H7" s="13"/>
      <c r="I7" s="13"/>
      <c r="J7" s="13"/>
      <c r="K7" s="13"/>
      <c r="L7" s="13"/>
      <c r="M7" s="13"/>
      <c r="N7" s="13"/>
      <c r="O7" s="13"/>
      <c r="P7" s="13"/>
      <c r="Q7" s="13"/>
    </row>
    <row r="8" spans="1:17">
      <c r="A8" s="12">
        <v>7</v>
      </c>
      <c r="B8" s="30" t="s">
        <v>67</v>
      </c>
      <c r="C8" s="30" t="s">
        <v>148</v>
      </c>
      <c r="D8" s="31" t="s">
        <v>75</v>
      </c>
      <c r="E8" s="30"/>
      <c r="F8" s="30"/>
      <c r="G8" s="30"/>
      <c r="H8" s="13"/>
      <c r="I8" s="13"/>
      <c r="J8" s="13"/>
      <c r="K8" s="13"/>
      <c r="L8" s="13"/>
      <c r="M8" s="13"/>
      <c r="N8" s="13"/>
      <c r="O8" s="13"/>
      <c r="P8" s="13"/>
      <c r="Q8" s="13"/>
    </row>
    <row r="9" spans="1:17">
      <c r="A9" s="12">
        <v>8</v>
      </c>
      <c r="B9" s="30" t="s">
        <v>53</v>
      </c>
      <c r="C9" s="30"/>
      <c r="D9" s="30"/>
      <c r="E9" s="30"/>
      <c r="F9" s="30"/>
      <c r="G9" s="30"/>
      <c r="H9" s="13"/>
      <c r="I9" s="13"/>
      <c r="J9" s="13"/>
      <c r="K9" s="13"/>
      <c r="L9" s="13"/>
      <c r="M9" s="13"/>
      <c r="N9" s="13"/>
      <c r="O9" s="13"/>
      <c r="P9" s="13"/>
      <c r="Q9" s="13"/>
    </row>
    <row r="10" spans="1:17">
      <c r="A10" s="12">
        <v>9</v>
      </c>
      <c r="B10" s="30" t="s">
        <v>54</v>
      </c>
      <c r="C10" s="30" t="s">
        <v>203</v>
      </c>
      <c r="D10" s="30" t="s">
        <v>204</v>
      </c>
      <c r="E10" s="30" t="s">
        <v>205</v>
      </c>
      <c r="F10" s="30" t="s">
        <v>206</v>
      </c>
      <c r="G10" s="30"/>
      <c r="H10" s="14"/>
      <c r="I10" s="14"/>
      <c r="J10" s="14"/>
      <c r="K10" s="14"/>
      <c r="L10" s="14"/>
      <c r="M10" s="14"/>
      <c r="N10" s="14"/>
      <c r="O10" s="14"/>
      <c r="P10" s="14"/>
      <c r="Q10" s="14"/>
    </row>
    <row r="11" spans="1:17">
      <c r="A11" s="12">
        <v>10</v>
      </c>
      <c r="B11" s="30"/>
      <c r="C11" s="30"/>
      <c r="D11" s="30"/>
      <c r="E11" s="30"/>
      <c r="F11" s="30"/>
      <c r="G11" s="30"/>
      <c r="H11" s="14"/>
      <c r="I11" s="14"/>
      <c r="J11" s="14"/>
      <c r="K11" s="14"/>
      <c r="L11" s="14"/>
      <c r="M11" s="14"/>
      <c r="N11" s="14"/>
      <c r="O11" s="14"/>
      <c r="P11" s="14"/>
      <c r="Q11" s="14"/>
    </row>
    <row r="12" spans="1:17">
      <c r="A12" s="12">
        <v>11</v>
      </c>
      <c r="B12" s="30"/>
      <c r="C12" s="30"/>
      <c r="D12" s="33"/>
      <c r="E12" s="33"/>
      <c r="F12" s="30"/>
      <c r="G12" s="30"/>
      <c r="H12" s="13"/>
      <c r="I12" s="13"/>
      <c r="J12" s="13"/>
      <c r="K12" s="13"/>
      <c r="L12" s="13"/>
      <c r="M12" s="13"/>
      <c r="N12" s="13"/>
      <c r="O12" s="13"/>
      <c r="P12" s="13"/>
      <c r="Q12" s="13"/>
    </row>
    <row r="13" spans="1:17">
      <c r="A13" s="12">
        <v>12</v>
      </c>
      <c r="B13" s="30"/>
      <c r="C13" s="30"/>
      <c r="D13" s="30"/>
      <c r="E13" s="30"/>
      <c r="F13" s="30"/>
      <c r="G13" s="30"/>
      <c r="H13" s="13"/>
      <c r="I13" s="13"/>
      <c r="J13" s="13"/>
      <c r="K13" s="13"/>
      <c r="L13" s="13"/>
      <c r="M13" s="13"/>
      <c r="N13" s="13"/>
      <c r="O13" s="13"/>
      <c r="P13" s="13"/>
      <c r="Q13" s="13"/>
    </row>
    <row r="14" spans="1:17">
      <c r="A14" s="12">
        <v>13</v>
      </c>
      <c r="B14" s="30"/>
      <c r="C14" s="30"/>
      <c r="D14" s="30"/>
      <c r="E14" s="30"/>
      <c r="F14" s="30"/>
      <c r="G14" s="30"/>
      <c r="H14" s="13"/>
      <c r="I14" s="13"/>
      <c r="J14" s="13"/>
      <c r="K14" s="13"/>
      <c r="L14" s="13"/>
      <c r="M14" s="13"/>
      <c r="N14" s="13"/>
      <c r="O14" s="13"/>
      <c r="P14" s="13"/>
      <c r="Q14" s="13"/>
    </row>
    <row r="15" spans="1:17">
      <c r="A15" s="12">
        <v>14</v>
      </c>
      <c r="B15" s="30"/>
      <c r="C15" s="30"/>
      <c r="D15" s="30"/>
      <c r="E15" s="30"/>
      <c r="F15" s="30"/>
      <c r="G15" s="30"/>
      <c r="H15" s="13"/>
      <c r="I15" s="13"/>
      <c r="J15" s="13"/>
      <c r="K15" s="13"/>
      <c r="L15" s="13"/>
      <c r="M15" s="13"/>
      <c r="N15" s="13"/>
      <c r="O15" s="13"/>
      <c r="P15" s="13"/>
      <c r="Q15" s="13"/>
    </row>
    <row r="16" spans="1:17">
      <c r="A16" s="12">
        <v>15</v>
      </c>
      <c r="B16" s="30"/>
      <c r="C16" s="30"/>
      <c r="D16" s="30"/>
      <c r="E16" s="30"/>
      <c r="F16" s="30"/>
      <c r="G16" s="30"/>
      <c r="H16" s="13"/>
      <c r="I16" s="13"/>
      <c r="J16" s="13"/>
      <c r="K16" s="13"/>
      <c r="L16" s="13"/>
      <c r="M16" s="13"/>
      <c r="N16" s="13"/>
      <c r="O16" s="13"/>
      <c r="P16" s="13"/>
      <c r="Q16" s="13"/>
    </row>
    <row r="17" spans="1:17">
      <c r="A17" s="12">
        <v>16</v>
      </c>
      <c r="B17" s="30"/>
      <c r="C17" s="30"/>
      <c r="D17" s="30"/>
      <c r="E17" s="30"/>
      <c r="F17" s="30"/>
      <c r="G17" s="30"/>
      <c r="H17" s="13"/>
      <c r="I17" s="13"/>
      <c r="J17" s="13"/>
      <c r="K17" s="13"/>
      <c r="L17" s="13"/>
      <c r="M17" s="13"/>
      <c r="N17" s="13"/>
      <c r="O17" s="13"/>
      <c r="P17" s="13"/>
      <c r="Q17" s="13"/>
    </row>
    <row r="18" spans="1:17">
      <c r="A18" s="12">
        <v>17</v>
      </c>
      <c r="B18" s="30" t="s">
        <v>55</v>
      </c>
      <c r="C18" s="30"/>
      <c r="D18" s="30"/>
      <c r="E18" s="30"/>
      <c r="F18" s="30"/>
      <c r="G18" s="30"/>
      <c r="H18" s="13"/>
      <c r="I18" s="13"/>
      <c r="J18" s="13"/>
      <c r="K18" s="13"/>
      <c r="L18" s="13"/>
      <c r="M18" s="13"/>
      <c r="N18" s="13"/>
      <c r="O18" s="13"/>
      <c r="P18" s="13"/>
      <c r="Q18" s="13"/>
    </row>
    <row r="19" spans="1:17">
      <c r="A19" s="12">
        <v>18</v>
      </c>
      <c r="B19" s="30" t="s">
        <v>63</v>
      </c>
      <c r="C19" s="30" t="s">
        <v>207</v>
      </c>
      <c r="D19" s="30" t="s">
        <v>208</v>
      </c>
      <c r="E19" s="30" t="s">
        <v>209</v>
      </c>
      <c r="F19" s="30" t="s">
        <v>210</v>
      </c>
      <c r="G19" s="30"/>
      <c r="H19" s="13"/>
      <c r="I19" s="13"/>
      <c r="J19" s="13"/>
      <c r="K19" s="13"/>
      <c r="L19" s="13"/>
      <c r="M19" s="13"/>
      <c r="N19" s="13"/>
      <c r="O19" s="13"/>
      <c r="P19" s="13"/>
      <c r="Q19" s="13"/>
    </row>
    <row r="20" spans="1:17">
      <c r="A20" s="12">
        <v>19</v>
      </c>
      <c r="B20" s="30" t="s">
        <v>62</v>
      </c>
      <c r="C20" s="30"/>
      <c r="D20" s="30"/>
      <c r="E20" s="30"/>
      <c r="F20" s="30"/>
      <c r="G20" s="30"/>
      <c r="H20" s="13"/>
      <c r="I20" s="13"/>
      <c r="J20" s="13"/>
      <c r="K20" s="13"/>
      <c r="L20" s="13"/>
      <c r="M20" s="13"/>
      <c r="N20" s="13"/>
      <c r="O20" s="13"/>
      <c r="P20" s="13"/>
      <c r="Q20" s="13"/>
    </row>
    <row r="21" spans="1:17">
      <c r="A21" s="12">
        <v>20</v>
      </c>
      <c r="B21" s="30" t="s">
        <v>64</v>
      </c>
      <c r="C21" s="30"/>
      <c r="D21" s="30"/>
      <c r="E21" s="30"/>
      <c r="F21" s="30"/>
      <c r="G21" s="30"/>
      <c r="H21" s="13"/>
      <c r="I21" s="13"/>
      <c r="J21" s="13"/>
      <c r="K21" s="13"/>
      <c r="L21" s="13"/>
      <c r="M21" s="13"/>
      <c r="N21" s="13"/>
      <c r="O21" s="13"/>
      <c r="P21" s="13"/>
      <c r="Q21" s="13"/>
    </row>
    <row r="22" spans="1:17">
      <c r="A22" s="12">
        <v>21</v>
      </c>
      <c r="B22" s="30" t="s">
        <v>66</v>
      </c>
      <c r="C22" s="30"/>
      <c r="D22" s="30"/>
      <c r="E22" s="30"/>
      <c r="F22" s="30"/>
      <c r="G22" s="30"/>
      <c r="H22" s="13"/>
      <c r="I22" s="13"/>
      <c r="J22" s="13"/>
      <c r="K22" s="13"/>
      <c r="L22" s="13"/>
      <c r="M22" s="13"/>
      <c r="N22" s="13"/>
      <c r="O22" s="13"/>
      <c r="P22" s="13"/>
      <c r="Q22" s="13"/>
    </row>
    <row r="23" spans="1:17">
      <c r="A23" s="12">
        <v>22</v>
      </c>
      <c r="B23" s="30"/>
      <c r="C23" s="30"/>
      <c r="D23" s="30"/>
      <c r="E23" s="30"/>
      <c r="F23" s="30"/>
      <c r="G23" s="30"/>
      <c r="H23" s="13"/>
      <c r="I23" s="13"/>
      <c r="J23" s="13"/>
      <c r="K23" s="13"/>
      <c r="L23" s="13"/>
      <c r="M23" s="13"/>
      <c r="N23" s="13"/>
      <c r="O23" s="13"/>
      <c r="P23" s="13"/>
      <c r="Q23" s="13"/>
    </row>
    <row r="24" spans="1:17">
      <c r="A24" s="12">
        <v>23</v>
      </c>
      <c r="B24" s="30"/>
      <c r="C24" s="30"/>
      <c r="D24" s="30"/>
      <c r="E24" s="30"/>
      <c r="F24" s="30"/>
      <c r="G24" s="30"/>
      <c r="H24" s="13"/>
      <c r="I24" s="13"/>
      <c r="J24" s="13"/>
      <c r="K24" s="13"/>
      <c r="L24" s="13"/>
      <c r="M24" s="13"/>
      <c r="N24" s="13"/>
      <c r="O24" s="13"/>
      <c r="P24" s="13"/>
      <c r="Q24" s="13"/>
    </row>
    <row r="25" spans="1:17">
      <c r="A25" s="12">
        <v>24</v>
      </c>
      <c r="B25" s="30"/>
      <c r="C25" s="30"/>
      <c r="D25" s="30"/>
      <c r="E25" s="30"/>
      <c r="F25" s="30"/>
      <c r="G25" s="30"/>
      <c r="H25" s="13"/>
      <c r="I25" s="13"/>
      <c r="J25" s="13"/>
      <c r="K25" s="13"/>
      <c r="L25" s="13"/>
      <c r="M25" s="13"/>
      <c r="N25" s="13"/>
      <c r="O25" s="13"/>
      <c r="P25" s="13"/>
      <c r="Q25" s="13"/>
    </row>
    <row r="26" spans="1:17">
      <c r="A26" s="12">
        <v>25</v>
      </c>
      <c r="B26" s="30"/>
      <c r="C26" s="30"/>
      <c r="D26" s="30"/>
      <c r="E26" s="30"/>
      <c r="F26" s="30"/>
      <c r="G26" s="30"/>
      <c r="H26" s="13"/>
      <c r="I26" s="13"/>
      <c r="J26" s="13"/>
      <c r="K26" s="13"/>
      <c r="L26" s="13"/>
      <c r="M26" s="13"/>
      <c r="N26" s="13"/>
      <c r="O26" s="13"/>
      <c r="P26" s="13"/>
      <c r="Q26" s="13"/>
    </row>
    <row r="27" spans="1:17">
      <c r="A27" s="12">
        <v>26</v>
      </c>
      <c r="B27" s="30"/>
      <c r="C27" s="30"/>
      <c r="D27" s="30"/>
      <c r="E27" s="30"/>
      <c r="F27" s="30"/>
      <c r="G27" s="30"/>
      <c r="H27" s="15"/>
      <c r="I27" s="15"/>
      <c r="J27" s="15"/>
      <c r="K27" s="15"/>
      <c r="L27" s="15"/>
      <c r="M27" s="15"/>
      <c r="N27" s="15"/>
      <c r="O27" s="15"/>
      <c r="P27" s="15"/>
      <c r="Q27" s="15"/>
    </row>
    <row r="28" spans="1:17">
      <c r="A28" s="12">
        <v>27</v>
      </c>
      <c r="B28" s="30"/>
      <c r="C28" s="30"/>
      <c r="D28" s="30"/>
      <c r="E28" s="30"/>
      <c r="F28" s="30"/>
      <c r="G28" s="30"/>
      <c r="H28" s="15"/>
      <c r="I28" s="15"/>
      <c r="J28" s="15"/>
      <c r="K28" s="15"/>
      <c r="L28" s="15"/>
      <c r="M28" s="15"/>
      <c r="N28" s="15"/>
      <c r="O28" s="15"/>
      <c r="P28" s="15"/>
      <c r="Q28" s="15"/>
    </row>
    <row r="30" spans="1:17">
      <c r="B30" s="1" t="s">
        <v>153</v>
      </c>
    </row>
  </sheetData>
  <sheetProtection password="C26F"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Kullanım</vt:lpstr>
      <vt:lpstr>DersYükü</vt:lpstr>
      <vt:lpstr>Ek Ders</vt:lpstr>
      <vt:lpstr>DersProg</vt:lpstr>
      <vt:lpstr>Sınav Ücret</vt:lpstr>
      <vt:lpstr>Birimler</vt:lpstr>
      <vt:lpstr>ders1</vt:lpstr>
      <vt:lpstr>ders2</vt:lpstr>
      <vt:lpstr>DersProg!Yazdırma_Alanı</vt:lpstr>
      <vt:lpstr>DersYükü!Yazdırma_Alanı</vt:lpstr>
      <vt:lpstr>'Ek Ders'!Yazdırma_Alanı</vt:lpstr>
      <vt:lpstr>'Sınav Ücret'!Yazdırma_Alanı</vt:lpstr>
    </vt:vector>
  </TitlesOfParts>
  <Company>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Abdulkadir</cp:lastModifiedBy>
  <cp:lastPrinted>2012-02-06T09:44:17Z</cp:lastPrinted>
  <dcterms:created xsi:type="dcterms:W3CDTF">2004-01-15T18:00:56Z</dcterms:created>
  <dcterms:modified xsi:type="dcterms:W3CDTF">2012-04-11T11:35:44Z</dcterms:modified>
</cp:coreProperties>
</file>